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3AF" lockStructure="1"/>
  <bookViews>
    <workbookView xWindow="240" yWindow="135" windowWidth="14880" windowHeight="7935" tabRatio="884" firstSheet="3" activeTab="5"/>
  </bookViews>
  <sheets>
    <sheet name="Totals_All" sheetId="6" r:id="rId1"/>
    <sheet name="Cataloging_Total_Labor" sheetId="7" r:id="rId2"/>
    <sheet name="Archives_Costs" sheetId="8" r:id="rId3"/>
    <sheet name="PresConservation_Costs" sheetId="9" r:id="rId4"/>
    <sheet name="DLC_IA_split_Labor_Storage" sheetId="17" r:id="rId5"/>
    <sheet name="DLC_Total_Labor_Storage" sheetId="5" r:id="rId6"/>
    <sheet name="DLC_LaborDetailsDONTEDIT" sheetId="1" r:id="rId7"/>
    <sheet name="DigitalStorageDetailsDONTEDIT" sheetId="3" r:id="rId8"/>
    <sheet name="RatesByMaterialType" sheetId="10" r:id="rId9"/>
    <sheet name="Notes_IA" sheetId="12" r:id="rId10"/>
    <sheet name="In-House-Megan" sheetId="13" r:id="rId11"/>
    <sheet name="External Scanning" sheetId="14" r:id="rId12"/>
    <sheet name="calc-3" sheetId="15" r:id="rId13"/>
    <sheet name="calc-4" sheetId="16" r:id="rId14"/>
    <sheet name="NotesCopyrightBlur" sheetId="11" r:id="rId15"/>
  </sheets>
  <definedNames>
    <definedName name="_xlnm.Print_Area" localSheetId="13">'calc-4'!$A$1:$F$31</definedName>
  </definedNames>
  <calcPr calcId="145621"/>
</workbook>
</file>

<file path=xl/calcChain.xml><?xml version="1.0" encoding="utf-8"?>
<calcChain xmlns="http://schemas.openxmlformats.org/spreadsheetml/2006/main">
  <c r="E11" i="17" l="1"/>
  <c r="B8" i="1" l="1"/>
  <c r="D8" i="1" s="1"/>
  <c r="B9" i="1"/>
  <c r="D9" i="1" s="1"/>
  <c r="B8" i="17"/>
  <c r="B21" i="17" s="1"/>
  <c r="B22" i="17"/>
  <c r="B14" i="17"/>
  <c r="B23" i="17" s="1"/>
  <c r="C23" i="10" l="1"/>
  <c r="E7" i="10"/>
  <c r="B15" i="3" l="1"/>
  <c r="H15" i="3" s="1"/>
  <c r="B16" i="3"/>
  <c r="H16" i="3" s="1"/>
  <c r="G17" i="1"/>
  <c r="I17" i="1" s="1"/>
  <c r="G18" i="1"/>
  <c r="I18" i="1" s="1"/>
  <c r="B17" i="1"/>
  <c r="D17" i="1" s="1"/>
  <c r="B18" i="1"/>
  <c r="D18" i="1" s="1"/>
  <c r="L66" i="10"/>
  <c r="M66" i="10" s="1"/>
  <c r="E43" i="10" s="1"/>
  <c r="D16" i="3" l="1"/>
  <c r="D15" i="3"/>
  <c r="L68" i="10"/>
  <c r="M68" i="10" s="1"/>
  <c r="E45" i="10" s="1"/>
  <c r="L69" i="10"/>
  <c r="M69" i="10" s="1"/>
  <c r="E46" i="10" s="1"/>
  <c r="L67" i="10"/>
  <c r="M67" i="10" s="1"/>
  <c r="E44" i="10" s="1"/>
  <c r="F36" i="10"/>
  <c r="F19" i="16"/>
  <c r="E19" i="16"/>
  <c r="D19" i="16"/>
  <c r="C19" i="16"/>
  <c r="B19" i="16"/>
  <c r="F18" i="16"/>
  <c r="C18" i="16"/>
  <c r="B18" i="16"/>
  <c r="F17" i="16"/>
  <c r="E17" i="16"/>
  <c r="D17" i="16"/>
  <c r="C17" i="16"/>
  <c r="B17" i="16"/>
  <c r="F16" i="16"/>
  <c r="C16" i="16"/>
  <c r="F15" i="16"/>
  <c r="F20" i="16" s="1"/>
  <c r="C15" i="16"/>
  <c r="B15" i="16"/>
  <c r="B20" i="16" s="1"/>
  <c r="F14" i="16"/>
  <c r="E14" i="16"/>
  <c r="E20" i="16" s="1"/>
  <c r="D14" i="16"/>
  <c r="D21" i="16" s="1"/>
  <c r="C14" i="16"/>
  <c r="C20" i="16" s="1"/>
  <c r="B14" i="16"/>
  <c r="F9" i="16"/>
  <c r="E9" i="16"/>
  <c r="D9" i="16"/>
  <c r="C9" i="16"/>
  <c r="B9" i="16"/>
  <c r="N10" i="15"/>
  <c r="F8" i="15"/>
  <c r="N8" i="15" s="1"/>
  <c r="E8" i="15"/>
  <c r="D8" i="15"/>
  <c r="I8" i="15" s="1"/>
  <c r="C8" i="15"/>
  <c r="B8" i="15"/>
  <c r="N6" i="15"/>
  <c r="L6" i="15"/>
  <c r="J6" i="15"/>
  <c r="I6" i="15"/>
  <c r="H6" i="15"/>
  <c r="G6" i="15"/>
  <c r="N5" i="15"/>
  <c r="L5" i="15"/>
  <c r="J5" i="15"/>
  <c r="I5" i="15"/>
  <c r="H5" i="15"/>
  <c r="G5" i="15"/>
  <c r="N4" i="15"/>
  <c r="L4" i="15"/>
  <c r="I4" i="15"/>
  <c r="H4" i="15"/>
  <c r="G4" i="15"/>
  <c r="N3" i="15"/>
  <c r="N7" i="15" s="1"/>
  <c r="L3" i="15"/>
  <c r="J3" i="15"/>
  <c r="J7" i="15" s="1"/>
  <c r="I3" i="15"/>
  <c r="I7" i="15" s="1"/>
  <c r="H3" i="15"/>
  <c r="H7" i="15" s="1"/>
  <c r="G3" i="15"/>
  <c r="G7" i="15" s="1"/>
  <c r="E20" i="14"/>
  <c r="E19" i="14"/>
  <c r="E18" i="14"/>
  <c r="E17" i="14"/>
  <c r="E16" i="14"/>
  <c r="E15" i="14"/>
  <c r="E12" i="14"/>
  <c r="E11" i="14"/>
  <c r="E10" i="14"/>
  <c r="E5" i="14"/>
  <c r="C35" i="13"/>
  <c r="E33" i="13"/>
  <c r="E32" i="13"/>
  <c r="E31" i="13"/>
  <c r="E30" i="13"/>
  <c r="E29" i="13"/>
  <c r="E28" i="13"/>
  <c r="E23" i="13"/>
  <c r="E22" i="13"/>
  <c r="E18" i="13"/>
  <c r="E17" i="13"/>
  <c r="E16" i="13"/>
  <c r="E15" i="13"/>
  <c r="E12" i="13"/>
  <c r="E9" i="13"/>
  <c r="E8" i="13"/>
  <c r="E7" i="13"/>
  <c r="E4" i="13"/>
  <c r="Q55" i="10"/>
  <c r="R55" i="10" s="1"/>
  <c r="D45" i="10" s="1"/>
  <c r="Q56" i="10"/>
  <c r="R56" i="10" s="1"/>
  <c r="D46" i="10" s="1"/>
  <c r="E55" i="10"/>
  <c r="F55" i="10" s="1"/>
  <c r="C45" i="10" s="1"/>
  <c r="E56" i="10"/>
  <c r="F56" i="10" s="1"/>
  <c r="C46" i="10" s="1"/>
  <c r="E57" i="10"/>
  <c r="F57" i="10" s="1"/>
  <c r="E54" i="10"/>
  <c r="F54" i="10" s="1"/>
  <c r="Q54" i="10"/>
  <c r="R54" i="10" s="1"/>
  <c r="E35" i="13" l="1"/>
  <c r="L7" i="15"/>
  <c r="G8" i="15"/>
  <c r="L8" i="15"/>
  <c r="B21" i="16"/>
  <c r="F21" i="16"/>
  <c r="D20" i="16"/>
  <c r="C44" i="10"/>
  <c r="C43" i="10"/>
  <c r="D44" i="10"/>
  <c r="D43" i="10"/>
  <c r="C21" i="16"/>
  <c r="E21" i="16"/>
  <c r="H8" i="15"/>
  <c r="J8" i="15"/>
  <c r="B13" i="3"/>
  <c r="G14" i="1"/>
  <c r="I14" i="1" s="1"/>
  <c r="B14" i="1"/>
  <c r="D14" i="1" s="1"/>
  <c r="I3" i="11"/>
  <c r="I4" i="11"/>
  <c r="G5" i="11"/>
  <c r="H5" i="11" s="1"/>
  <c r="I5" i="11" s="1"/>
  <c r="E13" i="10"/>
  <c r="E14" i="10"/>
  <c r="E15" i="10"/>
  <c r="E11" i="10"/>
  <c r="E12" i="10"/>
  <c r="E10" i="10"/>
  <c r="E4" i="11"/>
  <c r="J4" i="11" s="1"/>
  <c r="E5" i="11"/>
  <c r="J5" i="11" s="1"/>
  <c r="E3" i="11"/>
  <c r="J3" i="11" l="1"/>
  <c r="L36" i="10"/>
  <c r="K36" i="10"/>
  <c r="J36" i="10"/>
  <c r="I36" i="10"/>
  <c r="H36" i="10"/>
  <c r="G36" i="10"/>
  <c r="E36" i="10"/>
  <c r="D36" i="10"/>
  <c r="L34" i="10"/>
  <c r="K34" i="10"/>
  <c r="J34" i="10"/>
  <c r="I34" i="10"/>
  <c r="H34" i="10"/>
  <c r="G34" i="10"/>
  <c r="F34" i="10"/>
  <c r="E34" i="10"/>
  <c r="C28" i="10"/>
  <c r="C27" i="10"/>
  <c r="C26" i="10"/>
  <c r="C25" i="10"/>
  <c r="C24" i="10"/>
  <c r="C22" i="10"/>
  <c r="C21" i="10"/>
  <c r="E9" i="10"/>
  <c r="E8" i="10"/>
  <c r="E6" i="10"/>
  <c r="E5" i="10"/>
  <c r="C36" i="10" l="1"/>
  <c r="C34" i="10"/>
  <c r="D28" i="9" l="1"/>
  <c r="D29" i="9"/>
  <c r="D30" i="9"/>
  <c r="D27" i="9"/>
  <c r="D26" i="9"/>
  <c r="D25" i="9"/>
  <c r="D24" i="9"/>
  <c r="D31" i="9"/>
  <c r="D17" i="9"/>
  <c r="D7" i="9"/>
  <c r="H7" i="9" s="1"/>
  <c r="D8" i="9"/>
  <c r="H8" i="9" s="1"/>
  <c r="D9" i="9"/>
  <c r="H9" i="9" s="1"/>
  <c r="D10" i="9"/>
  <c r="H10" i="9" s="1"/>
  <c r="D11" i="9"/>
  <c r="H11" i="9" s="1"/>
  <c r="D12" i="9"/>
  <c r="H12" i="9" s="1"/>
  <c r="D14" i="9"/>
  <c r="D13" i="9"/>
  <c r="H13" i="9" l="1"/>
  <c r="H17" i="9"/>
  <c r="H14" i="9"/>
  <c r="B5" i="1" l="1"/>
  <c r="B6" i="1"/>
  <c r="G5" i="1" l="1"/>
  <c r="I5" i="1" s="1"/>
  <c r="G16" i="1"/>
  <c r="I16" i="1" s="1"/>
  <c r="G15" i="1"/>
  <c r="I15" i="1" s="1"/>
  <c r="G13" i="1"/>
  <c r="I13" i="1" s="1"/>
  <c r="G6" i="1"/>
  <c r="I6" i="1" s="1"/>
  <c r="G7" i="1"/>
  <c r="I7" i="1" s="1"/>
  <c r="G8" i="1"/>
  <c r="G9" i="1"/>
  <c r="G10" i="1"/>
  <c r="G11" i="1"/>
  <c r="G12" i="1"/>
  <c r="I12" i="1" s="1"/>
  <c r="B5" i="3"/>
  <c r="I11" i="1"/>
  <c r="I10" i="1"/>
  <c r="I9" i="1"/>
  <c r="I8" i="1"/>
  <c r="I19" i="1" l="1"/>
  <c r="E20" i="5" s="1"/>
  <c r="E21" i="5" s="1"/>
  <c r="F41" i="7"/>
  <c r="I22" i="1" l="1"/>
  <c r="I23" i="1" s="1"/>
  <c r="B10" i="1"/>
  <c r="B11" i="1"/>
  <c r="D11" i="1" s="1"/>
  <c r="B10" i="3"/>
  <c r="H10" i="3" s="1"/>
  <c r="B11" i="3"/>
  <c r="D11" i="3" s="1"/>
  <c r="D10" i="1"/>
  <c r="I34" i="1" l="1"/>
  <c r="H11" i="3"/>
  <c r="D10" i="3"/>
  <c r="H5" i="8" l="1"/>
  <c r="C27" i="8"/>
  <c r="C25" i="8"/>
  <c r="C28" i="8" l="1"/>
  <c r="C29" i="8" s="1"/>
  <c r="C32" i="8" s="1"/>
  <c r="J5" i="8" s="1"/>
  <c r="D5" i="8" l="1"/>
  <c r="C6" i="8"/>
  <c r="D6" i="8" s="1"/>
  <c r="C11" i="8"/>
  <c r="D11" i="8" l="1"/>
  <c r="D12" i="8" s="1"/>
  <c r="B19" i="6" s="1"/>
  <c r="D32" i="9"/>
  <c r="D33" i="9"/>
  <c r="D23" i="9"/>
  <c r="D16" i="9"/>
  <c r="D6" i="9"/>
  <c r="H6" i="9" s="1"/>
  <c r="D42" i="9"/>
  <c r="D48" i="9" s="1"/>
  <c r="C42" i="9"/>
  <c r="B47" i="9" s="1"/>
  <c r="B50" i="9" s="1"/>
  <c r="B42" i="9"/>
  <c r="C18" i="9"/>
  <c r="D18" i="9" s="1"/>
  <c r="D15" i="9"/>
  <c r="B20" i="8"/>
  <c r="D34" i="9" l="1"/>
  <c r="B15" i="6" s="1"/>
  <c r="B29" i="8"/>
  <c r="B25" i="8"/>
  <c r="B28" i="8" s="1"/>
  <c r="H15" i="9"/>
  <c r="H16" i="9"/>
  <c r="H18" i="9"/>
  <c r="C47" i="9"/>
  <c r="C48" i="9"/>
  <c r="D49" i="9"/>
  <c r="B51" i="9"/>
  <c r="D47" i="9"/>
  <c r="D50" i="9" s="1"/>
  <c r="D51" i="9" s="1"/>
  <c r="D39" i="7"/>
  <c r="D40" i="7"/>
  <c r="D38" i="7"/>
  <c r="D22" i="7"/>
  <c r="C22" i="7"/>
  <c r="C27" i="7" s="1"/>
  <c r="C30" i="7" s="1"/>
  <c r="C31" i="7" s="1"/>
  <c r="C34" i="7" s="1"/>
  <c r="F10" i="7" s="1"/>
  <c r="B22" i="7"/>
  <c r="B28" i="7" s="1"/>
  <c r="C11" i="7"/>
  <c r="D41" i="7" l="1"/>
  <c r="E41" i="7" s="1"/>
  <c r="G41" i="7" s="1"/>
  <c r="C50" i="9"/>
  <c r="C51" i="9" s="1"/>
  <c r="C54" i="9" s="1"/>
  <c r="B32" i="8"/>
  <c r="I10" i="7"/>
  <c r="I8" i="7"/>
  <c r="I6" i="7"/>
  <c r="I11" i="7"/>
  <c r="I9" i="7"/>
  <c r="I7" i="7"/>
  <c r="F9" i="7"/>
  <c r="F5" i="8"/>
  <c r="G5" i="8" s="1"/>
  <c r="K5" i="8"/>
  <c r="G6" i="8"/>
  <c r="B27" i="7"/>
  <c r="B30" i="7" s="1"/>
  <c r="D27" i="7"/>
  <c r="D29" i="7"/>
  <c r="D28" i="7"/>
  <c r="B31" i="7"/>
  <c r="B34" i="7" s="1"/>
  <c r="D7" i="7"/>
  <c r="D8" i="7"/>
  <c r="D9" i="7"/>
  <c r="D10" i="7"/>
  <c r="D11" i="7"/>
  <c r="D6" i="7"/>
  <c r="B24" i="6"/>
  <c r="I18" i="9" l="1"/>
  <c r="J18" i="9" s="1"/>
  <c r="I16" i="9"/>
  <c r="J16" i="9" s="1"/>
  <c r="I14" i="9"/>
  <c r="J14" i="9" s="1"/>
  <c r="I12" i="9"/>
  <c r="J12" i="9" s="1"/>
  <c r="I10" i="9"/>
  <c r="J10" i="9" s="1"/>
  <c r="I8" i="9"/>
  <c r="J8" i="9" s="1"/>
  <c r="I6" i="9"/>
  <c r="J6" i="9" s="1"/>
  <c r="F17" i="9"/>
  <c r="G17" i="9" s="1"/>
  <c r="F15" i="9"/>
  <c r="G15" i="9" s="1"/>
  <c r="F13" i="9"/>
  <c r="G13" i="9" s="1"/>
  <c r="F11" i="9"/>
  <c r="G11" i="9" s="1"/>
  <c r="F9" i="9"/>
  <c r="G9" i="9" s="1"/>
  <c r="F7" i="9"/>
  <c r="G7" i="9" s="1"/>
  <c r="I17" i="9"/>
  <c r="J17" i="9" s="1"/>
  <c r="I15" i="9"/>
  <c r="J15" i="9" s="1"/>
  <c r="I13" i="9"/>
  <c r="J13" i="9" s="1"/>
  <c r="K13" i="9" s="1"/>
  <c r="I11" i="9"/>
  <c r="J11" i="9" s="1"/>
  <c r="I9" i="9"/>
  <c r="J9" i="9" s="1"/>
  <c r="I7" i="9"/>
  <c r="J7" i="9" s="1"/>
  <c r="F18" i="9"/>
  <c r="G18" i="9" s="1"/>
  <c r="K18" i="9" s="1"/>
  <c r="F16" i="9"/>
  <c r="G16" i="9" s="1"/>
  <c r="F14" i="9"/>
  <c r="G14" i="9" s="1"/>
  <c r="F12" i="9"/>
  <c r="G12" i="9" s="1"/>
  <c r="K12" i="9" s="1"/>
  <c r="F10" i="9"/>
  <c r="G10" i="9" s="1"/>
  <c r="K10" i="9" s="1"/>
  <c r="F8" i="9"/>
  <c r="G8" i="9" s="1"/>
  <c r="F6" i="9"/>
  <c r="G6" i="9" s="1"/>
  <c r="L6" i="8"/>
  <c r="F8" i="7"/>
  <c r="F6" i="7"/>
  <c r="F7" i="7"/>
  <c r="L5" i="8"/>
  <c r="K15" i="9"/>
  <c r="K16" i="9"/>
  <c r="K6" i="9"/>
  <c r="D30" i="7"/>
  <c r="D31" i="7" s="1"/>
  <c r="D34" i="7" s="1"/>
  <c r="G11" i="7"/>
  <c r="H11" i="7"/>
  <c r="J11" i="7" s="1"/>
  <c r="H10" i="7"/>
  <c r="J10" i="7" s="1"/>
  <c r="G10" i="7"/>
  <c r="G9" i="7"/>
  <c r="H9" i="7"/>
  <c r="J9" i="7" s="1"/>
  <c r="G8" i="7"/>
  <c r="H8" i="7"/>
  <c r="J8" i="7" s="1"/>
  <c r="G7" i="7"/>
  <c r="H7" i="7"/>
  <c r="J7" i="7" s="1"/>
  <c r="H6" i="7"/>
  <c r="J6" i="7" s="1"/>
  <c r="G6" i="7"/>
  <c r="B16" i="1"/>
  <c r="D16" i="1" s="1"/>
  <c r="B14" i="3"/>
  <c r="D14" i="3" s="1"/>
  <c r="B19" i="3"/>
  <c r="B18" i="3"/>
  <c r="D18" i="3" s="1"/>
  <c r="B17" i="3"/>
  <c r="G18" i="3"/>
  <c r="G19" i="3"/>
  <c r="G17" i="3"/>
  <c r="B15" i="1"/>
  <c r="D15" i="1" s="1"/>
  <c r="B6" i="3"/>
  <c r="B7" i="3"/>
  <c r="H7" i="3" s="1"/>
  <c r="B8" i="3"/>
  <c r="D8" i="3" s="1"/>
  <c r="B9" i="3"/>
  <c r="B12" i="3"/>
  <c r="H13" i="3"/>
  <c r="D5" i="3"/>
  <c r="D5" i="1"/>
  <c r="B13" i="1"/>
  <c r="D13" i="1" s="1"/>
  <c r="B12" i="1"/>
  <c r="B7" i="1"/>
  <c r="D7" i="1" s="1"/>
  <c r="B29" i="3"/>
  <c r="D29" i="3"/>
  <c r="H29" i="3"/>
  <c r="J29" i="3"/>
  <c r="D30" i="3"/>
  <c r="B30" i="3" s="1"/>
  <c r="J30" i="3"/>
  <c r="H30" i="3" s="1"/>
  <c r="B31" i="3"/>
  <c r="C31" i="3"/>
  <c r="J31" i="3"/>
  <c r="H31" i="3" s="1"/>
  <c r="H32" i="3"/>
  <c r="I32" i="3"/>
  <c r="D35" i="3"/>
  <c r="B39" i="3" s="1"/>
  <c r="C39" i="3" s="1"/>
  <c r="C41" i="3"/>
  <c r="B55" i="1"/>
  <c r="B48" i="1"/>
  <c r="B41" i="1"/>
  <c r="B42" i="1" s="1"/>
  <c r="E15" i="3" l="1"/>
  <c r="F15" i="3" s="1"/>
  <c r="E16" i="3"/>
  <c r="F16" i="3" s="1"/>
  <c r="K9" i="9"/>
  <c r="K17" i="9"/>
  <c r="K8" i="9"/>
  <c r="I16" i="3"/>
  <c r="J16" i="3" s="1"/>
  <c r="I12" i="3"/>
  <c r="I15" i="3"/>
  <c r="J15" i="3" s="1"/>
  <c r="K7" i="9"/>
  <c r="K11" i="9"/>
  <c r="K14" i="9"/>
  <c r="E18" i="3"/>
  <c r="E10" i="3"/>
  <c r="F10" i="3" s="1"/>
  <c r="E11" i="3"/>
  <c r="F11" i="3" s="1"/>
  <c r="I14" i="3"/>
  <c r="I13" i="3"/>
  <c r="J13" i="3" s="1"/>
  <c r="E14" i="3"/>
  <c r="F14" i="3" s="1"/>
  <c r="L7" i="8"/>
  <c r="B18" i="6" s="1"/>
  <c r="B20" i="6" s="1"/>
  <c r="K19" i="9"/>
  <c r="B14" i="6" s="1"/>
  <c r="B16" i="6" s="1"/>
  <c r="K10" i="7"/>
  <c r="K11" i="7"/>
  <c r="K9" i="7"/>
  <c r="K8" i="7"/>
  <c r="K7" i="7"/>
  <c r="K6" i="7"/>
  <c r="H14" i="3"/>
  <c r="E5" i="3"/>
  <c r="E19" i="3"/>
  <c r="E8" i="3"/>
  <c r="E12" i="3"/>
  <c r="E17" i="3"/>
  <c r="I19" i="3"/>
  <c r="I11" i="3" s="1"/>
  <c r="J11" i="3" s="1"/>
  <c r="E6" i="3"/>
  <c r="E7" i="3"/>
  <c r="E9" i="3"/>
  <c r="E13" i="3"/>
  <c r="F18" i="3"/>
  <c r="I17" i="3"/>
  <c r="I9" i="3" s="1"/>
  <c r="H17" i="3"/>
  <c r="H19" i="3"/>
  <c r="J19" i="3" s="1"/>
  <c r="I18" i="3"/>
  <c r="I10" i="3" s="1"/>
  <c r="J10" i="3" s="1"/>
  <c r="H18" i="3"/>
  <c r="D19" i="3"/>
  <c r="F19" i="3" s="1"/>
  <c r="D17" i="3"/>
  <c r="F17" i="3" s="1"/>
  <c r="D6" i="3"/>
  <c r="F6" i="3" s="1"/>
  <c r="D12" i="3"/>
  <c r="D12" i="1"/>
  <c r="D6" i="1"/>
  <c r="F5" i="3"/>
  <c r="H9" i="3"/>
  <c r="I6" i="3"/>
  <c r="I8" i="3"/>
  <c r="I5" i="3"/>
  <c r="I7" i="3"/>
  <c r="J7" i="3" s="1"/>
  <c r="F8" i="3"/>
  <c r="F12" i="3"/>
  <c r="B41" i="3"/>
  <c r="D13" i="3"/>
  <c r="F13" i="3" s="1"/>
  <c r="D9" i="3"/>
  <c r="F9" i="3" s="1"/>
  <c r="D7" i="3"/>
  <c r="H5" i="3"/>
  <c r="H12" i="3"/>
  <c r="H8" i="3"/>
  <c r="H6" i="3"/>
  <c r="C40" i="3"/>
  <c r="B40" i="3"/>
  <c r="I30" i="3"/>
  <c r="B56" i="1"/>
  <c r="B57" i="1" s="1"/>
  <c r="I31" i="3"/>
  <c r="C30" i="3"/>
  <c r="D19" i="1" l="1"/>
  <c r="J14" i="3"/>
  <c r="I33" i="1"/>
  <c r="I35" i="1" s="1"/>
  <c r="E28" i="5" s="1"/>
  <c r="I27" i="1"/>
  <c r="I30" i="1" s="1"/>
  <c r="E27" i="5" s="1"/>
  <c r="K12" i="7"/>
  <c r="B11" i="6" s="1"/>
  <c r="B12" i="6" s="1"/>
  <c r="J17" i="3"/>
  <c r="J18" i="3"/>
  <c r="J9" i="3"/>
  <c r="F7" i="3"/>
  <c r="B22" i="3" s="1"/>
  <c r="J8" i="3"/>
  <c r="J5" i="3"/>
  <c r="J6" i="3"/>
  <c r="J12" i="3"/>
  <c r="D33" i="1"/>
  <c r="D22" i="1" l="1"/>
  <c r="D23" i="1" s="1"/>
  <c r="D25" i="1" s="1"/>
  <c r="E29" i="5"/>
  <c r="B23" i="3"/>
  <c r="B24" i="3" s="1"/>
  <c r="D34" i="1" l="1"/>
  <c r="D30" i="1"/>
  <c r="B32" i="5"/>
  <c r="B7" i="6" s="1"/>
  <c r="B20" i="5"/>
  <c r="B27" i="5" l="1"/>
  <c r="D35" i="1"/>
  <c r="B21" i="5"/>
  <c r="B28" i="5" l="1"/>
  <c r="B29" i="5" s="1"/>
  <c r="B6" i="6" s="1"/>
  <c r="B9" i="6" s="1"/>
  <c r="B26" i="6" s="1"/>
  <c r="B27" i="6" s="1"/>
  <c r="B24" i="17"/>
  <c r="B28" i="6" l="1"/>
</calcChain>
</file>

<file path=xl/sharedStrings.xml><?xml version="1.0" encoding="utf-8"?>
<sst xmlns="http://schemas.openxmlformats.org/spreadsheetml/2006/main" count="804" uniqueCount="485">
  <si>
    <t>Photos to be digitized</t>
  </si>
  <si>
    <t>Total hours</t>
  </si>
  <si>
    <t>Library Associate 2, Cost Details</t>
  </si>
  <si>
    <t>Library Associate 2, Salary &amp; Benefits</t>
  </si>
  <si>
    <t>Average Salary</t>
  </si>
  <si>
    <t>Benefits (33.1%)</t>
  </si>
  <si>
    <t>Total salary &amp; benefits</t>
  </si>
  <si>
    <t>Library Associate 2, Annual Hours</t>
  </si>
  <si>
    <t>Available hours</t>
  </si>
  <si>
    <t>Hours per week</t>
  </si>
  <si>
    <t>Weeks per year</t>
  </si>
  <si>
    <t>Subtotal hours/year</t>
  </si>
  <si>
    <t>Reductions</t>
  </si>
  <si>
    <t>Hours for 10 paid Holidays</t>
  </si>
  <si>
    <t>Hours for sick days</t>
  </si>
  <si>
    <t>Hours for vacation days</t>
  </si>
  <si>
    <t>Training time (5%)</t>
  </si>
  <si>
    <t>Conference time (5%)</t>
  </si>
  <si>
    <t>Subtotal reductions</t>
  </si>
  <si>
    <t>Cost per hour</t>
  </si>
  <si>
    <t>TB</t>
  </si>
  <si>
    <t>GB</t>
  </si>
  <si>
    <t>MB</t>
  </si>
  <si>
    <t>Cost/Year</t>
  </si>
  <si>
    <t>Cost/Month</t>
  </si>
  <si>
    <t>File Size</t>
  </si>
  <si>
    <t>Online Storage Costs/File Size Measure</t>
  </si>
  <si>
    <t>Per Month</t>
  </si>
  <si>
    <t>Cost/GB</t>
  </si>
  <si>
    <t>Cost</t>
  </si>
  <si>
    <t>Online storage rate</t>
  </si>
  <si>
    <t>Storage/day</t>
  </si>
  <si>
    <t>Storage/month</t>
  </si>
  <si>
    <t>Storage/year</t>
  </si>
  <si>
    <t>includes storage in GNV &amp; ATL</t>
  </si>
  <si>
    <t>Upload</t>
  </si>
  <si>
    <t>1 TB</t>
  </si>
  <si>
    <t>1 GB</t>
  </si>
  <si>
    <t>1 MB</t>
  </si>
  <si>
    <t>Archival storage costs</t>
  </si>
  <si>
    <t>CNS Cost Rates</t>
  </si>
  <si>
    <t>Computer Storage Costs</t>
  </si>
  <si>
    <t>Photos</t>
  </si>
  <si>
    <t>Bound books to be digitized</t>
  </si>
  <si>
    <t>Archival pages to be digitized</t>
  </si>
  <si>
    <t>Disbound books to be digitized</t>
  </si>
  <si>
    <t>Large format items to be digitized</t>
  </si>
  <si>
    <t xml:space="preserve"> </t>
  </si>
  <si>
    <t>Print newspaper pages to be digitized</t>
  </si>
  <si>
    <t>Rates per Material Type &amp; Labor Costs</t>
  </si>
  <si>
    <t>Items</t>
  </si>
  <si>
    <t>Total Items</t>
  </si>
  <si>
    <t>Subtotal Hours</t>
  </si>
  <si>
    <t>Library Associate 2, Cost / Hour</t>
  </si>
  <si>
    <t>Archival, file size each</t>
  </si>
  <si>
    <t>Online, file size each</t>
  </si>
  <si>
    <t>Archival, file size total</t>
  </si>
  <si>
    <t>Item type</t>
  </si>
  <si>
    <t>Archival page</t>
  </si>
  <si>
    <t xml:space="preserve">Large format items </t>
  </si>
  <si>
    <t xml:space="preserve">Print newspaper pages </t>
  </si>
  <si>
    <t>File sizes in MB</t>
  </si>
  <si>
    <t>Reels (vended microfilm; 1000 frames)</t>
  </si>
  <si>
    <t>Online cost, subtotal</t>
  </si>
  <si>
    <t>Archival cost, subtotal</t>
  </si>
  <si>
    <t>Online cost, MB/year</t>
  </si>
  <si>
    <t>Archival cost, MB/year</t>
  </si>
  <si>
    <t>Bound books  
(based on 250 pages)</t>
  </si>
  <si>
    <t>Disbound books 
(based on 250 pages)</t>
  </si>
  <si>
    <t>Subtotal costs, archival</t>
  </si>
  <si>
    <t>Subtotal costs, online</t>
  </si>
  <si>
    <t>Total Storage Costs</t>
  </si>
  <si>
    <t>Hours / Item</t>
  </si>
  <si>
    <t>Materials to be Digitized</t>
  </si>
  <si>
    <t>Digital Files to be Ingested</t>
  </si>
  <si>
    <t>Archival pages</t>
  </si>
  <si>
    <t>Large format items</t>
  </si>
  <si>
    <t>Bound books</t>
  </si>
  <si>
    <t>Disbound books</t>
  </si>
  <si>
    <t>Vended microfilm reels (NDNP-compliant)</t>
  </si>
  <si>
    <t>Vended microfilm reels (non-NDNP)</t>
  </si>
  <si>
    <t>Labor</t>
  </si>
  <si>
    <t>Digital File Size to be Hosted/Archived</t>
  </si>
  <si>
    <t>Data - MB</t>
  </si>
  <si>
    <t>Data - GB</t>
  </si>
  <si>
    <t>Data - TB</t>
  </si>
  <si>
    <t>Online, total file size (MB)</t>
  </si>
  <si>
    <t>Total annual storage costs</t>
  </si>
  <si>
    <t>Oral history files, 30 minutes; born digital; with PDF transcript</t>
  </si>
  <si>
    <t>Oral histories (30 minutes; audio and PDF transcript)</t>
  </si>
  <si>
    <t>Newspaper pages (are/can be cut; not oversized)</t>
  </si>
  <si>
    <t>Student, Cost / Hour</t>
  </si>
  <si>
    <t>Library Associate 2, Cost share (35% of total)</t>
  </si>
  <si>
    <t>Subtotal hours</t>
  </si>
  <si>
    <t>Fragile materials</t>
  </si>
  <si>
    <t>Special handling Concerns</t>
  </si>
  <si>
    <t>Student, total labor costs for digitization</t>
  </si>
  <si>
    <t xml:space="preserve">Project Coordination &amp; Management </t>
  </si>
  <si>
    <t>Total cost share</t>
  </si>
  <si>
    <t>Student labor hours</t>
  </si>
  <si>
    <t>Totals</t>
  </si>
  <si>
    <t>*Storage for digital collections is based on the DataSpace Model (current x2 =  perpetual) to better reflect the actual versus the annual costs of storage. The perpetual costs are greater than current X 2.</t>
  </si>
  <si>
    <t>Total</t>
  </si>
  <si>
    <t>Student labor costs for digitization</t>
  </si>
  <si>
    <t>Draft Template for Digital Project Estimates</t>
  </si>
  <si>
    <t>Photos (under 11x17; loose)</t>
  </si>
  <si>
    <t>DLC Labor Hours</t>
  </si>
  <si>
    <t>DLC Staff - Project Coordination &amp; Management Labor Costs</t>
  </si>
  <si>
    <t>Computer Storage</t>
  </si>
  <si>
    <t>Cataloging</t>
  </si>
  <si>
    <t>Preservation/Conservation</t>
  </si>
  <si>
    <t>Materials</t>
  </si>
  <si>
    <t>Subtotal</t>
  </si>
  <si>
    <t>DLC</t>
  </si>
  <si>
    <t>Archives &amp; Manuscripts</t>
  </si>
  <si>
    <t>Costs</t>
  </si>
  <si>
    <t>Department</t>
  </si>
  <si>
    <t>Non-benefits percentage added</t>
  </si>
  <si>
    <t>Cataloging Labor Costs</t>
  </si>
  <si>
    <t>Full original cataloging</t>
  </si>
  <si>
    <t>Full original cataloging (rare and special material requiring in-depth analysis)</t>
  </si>
  <si>
    <t>Minimal original cataloging</t>
  </si>
  <si>
    <t>Copy Cataloging</t>
  </si>
  <si>
    <t>Reclassification</t>
  </si>
  <si>
    <t>Physical Processing</t>
  </si>
  <si>
    <t>Staff level</t>
  </si>
  <si>
    <t>Student</t>
  </si>
  <si>
    <t>Hours each</t>
  </si>
  <si>
    <t>Copyright review (if applicable)</t>
  </si>
  <si>
    <t>Other:</t>
  </si>
  <si>
    <t>LibAssoc1</t>
  </si>
  <si>
    <t>LibAssist3</t>
  </si>
  <si>
    <t>Total Hours</t>
  </si>
  <si>
    <t>Processing</t>
  </si>
  <si>
    <t>Work Required</t>
  </si>
  <si>
    <t>Subtotal for work required</t>
  </si>
  <si>
    <t>Av. rate per hour</t>
  </si>
  <si>
    <t>Av. rate per hour*</t>
  </si>
  <si>
    <t xml:space="preserve">* Project management average rate per hour includes all Library Associate 2 (3), Library Associate 3 (1), and Faculty in Cataloging (7), for a total of 11 people, averaged based on costs. </t>
  </si>
  <si>
    <t>Cost Details</t>
  </si>
  <si>
    <t>Annual hours</t>
  </si>
  <si>
    <t>Faculty</t>
  </si>
  <si>
    <t>Lib Assist 3</t>
  </si>
  <si>
    <t>Research time (10%)</t>
  </si>
  <si>
    <t>Salary &amp; benefits, average</t>
  </si>
  <si>
    <t>Lib Assoc 1</t>
  </si>
  <si>
    <t>LibAssoc2</t>
  </si>
  <si>
    <t>LibAssoc3</t>
  </si>
  <si>
    <t>Fac</t>
  </si>
  <si>
    <t>Average hours</t>
  </si>
  <si>
    <t>People</t>
  </si>
  <si>
    <t>Av. Cost/hour</t>
  </si>
  <si>
    <t>Av. Salary</t>
  </si>
  <si>
    <t>Average cost for project management (LibAssoc2&amp;3, and Faculty</t>
  </si>
  <si>
    <t>Archives &amp; Manuscripts Labor Costs</t>
  </si>
  <si>
    <t>Exempt staff</t>
  </si>
  <si>
    <t>Non-exempt staff</t>
  </si>
  <si>
    <t>Exempt</t>
  </si>
  <si>
    <t>Preservation &amp; Conservation Labor Costs</t>
  </si>
  <si>
    <t>Subtotal for labor required</t>
  </si>
  <si>
    <t>Labor Cost Details</t>
  </si>
  <si>
    <t>Materials Costs</t>
  </si>
  <si>
    <t>Material Type</t>
  </si>
  <si>
    <t>Cost each</t>
  </si>
  <si>
    <t>Project Management  (35% of proc.)</t>
  </si>
  <si>
    <t>Reels to be ingested (vended microfilm, non-NDNP)</t>
  </si>
  <si>
    <t>Reels to be ingested (vended microfilm, NDNP compliant)</t>
  </si>
  <si>
    <t>2 Manuscript boxes and 30 folders</t>
  </si>
  <si>
    <t>Archival processing</t>
  </si>
  <si>
    <t>Student support</t>
  </si>
  <si>
    <t>Cubic feet</t>
  </si>
  <si>
    <t>AssocLib</t>
  </si>
  <si>
    <t>Project Management  (25% of proc.)</t>
  </si>
  <si>
    <t>Slides</t>
  </si>
  <si>
    <t>Slides - 35 mm slides at 4000dpi</t>
  </si>
  <si>
    <t>Color transparency - 4x5 at 900dpi</t>
  </si>
  <si>
    <t>Color transparencoes</t>
  </si>
  <si>
    <t>LibAssoc2, 3, &amp; Faculty</t>
  </si>
  <si>
    <t>DLC Subtotal</t>
  </si>
  <si>
    <t>Cataloging Subtotal</t>
  </si>
  <si>
    <t>Preservation/Conservation Subtotal</t>
  </si>
  <si>
    <t>Archives &amp; Manuscripts Subtotal</t>
  </si>
  <si>
    <t xml:space="preserve">DLC Staff + Student Labor Costs </t>
  </si>
  <si>
    <t xml:space="preserve">DLC Staff Only Labor Costs </t>
  </si>
  <si>
    <t>Project management hours (Library Associate 2)</t>
  </si>
  <si>
    <t>Staff labor hours</t>
  </si>
  <si>
    <t>Staff, total labor costs for digitization</t>
  </si>
  <si>
    <t>Staff labor costs for digitization</t>
  </si>
  <si>
    <t>Large format - staff only</t>
  </si>
  <si>
    <t>Oral history files, 30 min; born digital; with PDF transcript</t>
  </si>
  <si>
    <t>DLC Staff - Project Coord. &amp; Mgmt Labor Costs</t>
  </si>
  <si>
    <t>DLC - Labor Costs</t>
  </si>
  <si>
    <t>Total Labor Costs</t>
  </si>
  <si>
    <t>Percent increase</t>
  </si>
  <si>
    <t>DLC Staff &amp; Student Labor Costs</t>
  </si>
  <si>
    <t>DLC Staff-Only Labor Costs</t>
  </si>
  <si>
    <t xml:space="preserve">Digital Storage Costs </t>
  </si>
  <si>
    <t>Total Storage Costs*</t>
  </si>
  <si>
    <t>* This is a draft template for internal departments to create general cost recovery estimates. Many projects and items fall outside of this template's parameters. This template is being revised as new information is available.
New acquisitions may entail additional costs for accessioning, barcoding, physical housing, and physical storage.</t>
  </si>
  <si>
    <t>Subtotal*</t>
  </si>
  <si>
    <t>Total Costs</t>
  </si>
  <si>
    <t>RCM (11.3%)</t>
  </si>
  <si>
    <t>Encapsulation</t>
  </si>
  <si>
    <t>Deacidification</t>
  </si>
  <si>
    <t>Disbinding</t>
  </si>
  <si>
    <t>Rebinding</t>
  </si>
  <si>
    <t>Box contract</t>
  </si>
  <si>
    <t>Box in-house construction</t>
  </si>
  <si>
    <t>Paper repair</t>
  </si>
  <si>
    <t>Flattening</t>
  </si>
  <si>
    <t>Binding repair</t>
  </si>
  <si>
    <t>Flatten/unroll photograph</t>
  </si>
  <si>
    <t>Remove backing</t>
  </si>
  <si>
    <t>Freeze Dry (per box)</t>
  </si>
  <si>
    <t>Extermination (per box)</t>
  </si>
  <si>
    <t>Polyester, small</t>
  </si>
  <si>
    <t>Polyester, medium</t>
  </si>
  <si>
    <t>Polyester, large</t>
  </si>
  <si>
    <t>Deacidification, small</t>
  </si>
  <si>
    <t>Deacidification, Medium</t>
  </si>
  <si>
    <t>Deacidification, Large</t>
  </si>
  <si>
    <t>Backing Tissue, small</t>
  </si>
  <si>
    <t>Backing Tissue Medium</t>
  </si>
  <si>
    <t>Backing tissue, Large</t>
  </si>
  <si>
    <t>Box - contract</t>
  </si>
  <si>
    <t>Box - in house</t>
  </si>
  <si>
    <t>Processing rate</t>
  </si>
  <si>
    <t>Pages</t>
  </si>
  <si>
    <t>Hours</t>
  </si>
  <si>
    <t>Pages/hour</t>
  </si>
  <si>
    <t xml:space="preserve">large format </t>
  </si>
  <si>
    <t>.40 pages / hour</t>
  </si>
  <si>
    <t>archival/photos</t>
  </si>
  <si>
    <t>11 pages / hour</t>
  </si>
  <si>
    <t>bound book</t>
  </si>
  <si>
    <t>1 book / 7 hours</t>
  </si>
  <si>
    <t>disbound book</t>
  </si>
  <si>
    <t>1 book / 2 hours</t>
  </si>
  <si>
    <t>born digital</t>
  </si>
  <si>
    <t>50 pages / hour</t>
  </si>
  <si>
    <t>newspaper, print</t>
  </si>
  <si>
    <t>40 pages / hour</t>
  </si>
  <si>
    <t>ingest - newspaper, microfilm, NDNP-compliant</t>
  </si>
  <si>
    <t>210 pages / hour</t>
  </si>
  <si>
    <t>ingest - newspaper, microfilm, non-compliant</t>
  </si>
  <si>
    <t>29 pages / hour</t>
  </si>
  <si>
    <t>Total minutes</t>
  </si>
  <si>
    <t>Metadata</t>
  </si>
  <si>
    <t>Tracking</t>
  </si>
  <si>
    <t>QC</t>
  </si>
  <si>
    <t>OCR, load, verify, archive</t>
  </si>
  <si>
    <t>1 pages</t>
  </si>
  <si>
    <t>11 pages</t>
  </si>
  <si>
    <t>1 book</t>
  </si>
  <si>
    <t>disbound journal issue that is physically simple (all standard, same page size); under 90 pages each issue; and requiring advanced QC (article level TOC, arcticles spanning multiple pages); can be discarded after completion; all issues done in one large set</t>
  </si>
  <si>
    <t xml:space="preserve">1 book </t>
  </si>
  <si>
    <t>50 pages</t>
  </si>
  <si>
    <t>40 pages</t>
  </si>
  <si>
    <t>210 pages</t>
  </si>
  <si>
    <t>29 pages</t>
  </si>
  <si>
    <t>Average minutes</t>
  </si>
  <si>
    <t>Ingest</t>
  </si>
  <si>
    <t>DLC-only: Average Processing Rates by Material Type</t>
  </si>
  <si>
    <t>DLC-only: Breakdown by Production Stage</t>
  </si>
  <si>
    <t>Pack &amp; Ship</t>
  </si>
  <si>
    <t>IA cost / page</t>
  </si>
  <si>
    <t>n/a</t>
  </si>
  <si>
    <t>Preservation Labor for IA Scanned Materials</t>
  </si>
  <si>
    <t>DLC Labor for ingest of IA-Scanned Materials</t>
  </si>
  <si>
    <t>200+ page book (with a catalog record, acceptable size)
Additional time req. if foldouts or 2-page span images</t>
  </si>
  <si>
    <t>50 pages or less (with a catalog record; normal size; no foldouts)</t>
  </si>
  <si>
    <t>200+ page book (with a catalog record, acceptable size)</t>
  </si>
  <si>
    <t>Total IA cost</t>
  </si>
  <si>
    <t>Labor with Average minutes per production stage</t>
  </si>
  <si>
    <t>1 foldout</t>
  </si>
  <si>
    <t>50-200 pages: 
disbound journal issue that is physically simple (all standard, same page size); under 90 pages each issue; and requiring advanced QC (article level TOC, arcticles spanning multiple pages); can be discarded after completion; all issues done in one large set</t>
  </si>
  <si>
    <t>50-200 pages:
disbound journal issue that is physically simple (all standard, same page size); under 90 pages each issue; and requiring advanced QC (article level TOC, arcticles spanning multiple pages); can be discarded after completion; all issues done in one large set</t>
  </si>
  <si>
    <t>50 pages or less (with a catalog record; normal size; no foldouts)
Essentially born digital from DLC-only. But lower time for image processing and slightly more time for load/verify to ensure proper processing at least for initial work</t>
  </si>
  <si>
    <t>Ship UPS</t>
  </si>
  <si>
    <t>Newspaper</t>
  </si>
  <si>
    <t>Okeechobee News</t>
  </si>
  <si>
    <t>Miami Times</t>
  </si>
  <si>
    <t xml:space="preserve">% copyrighted </t>
  </si>
  <si>
    <t>Citrus County Chronicle</t>
  </si>
  <si>
    <t>Issues / Month</t>
  </si>
  <si>
    <t>Pages / Issue</t>
  </si>
  <si>
    <t>Total pages / mo</t>
  </si>
  <si>
    <t>copyright blur</t>
  </si>
  <si>
    <t xml:space="preserve">ingest &amp; copy blur - newspaper, microfilm, NDNP-compliant </t>
  </si>
  <si>
    <t>copyright blur (average based on .5 min/page with Citrus CC)</t>
  </si>
  <si>
    <t>120 pages/hour</t>
  </si>
  <si>
    <t>1000 pages / 13 hours</t>
  </si>
  <si>
    <t>Issues /hour</t>
  </si>
  <si>
    <t>Blurred pages / hour</t>
  </si>
  <si>
    <t>Minutes for blur / page</t>
  </si>
  <si>
    <t>Hours to blur 1 year (total pages/mo *12 * min/page)</t>
  </si>
  <si>
    <t>Hours for blur / page</t>
  </si>
  <si>
    <t>Vended microfilm reels (NDNP-compliant) requires copy blur</t>
  </si>
  <si>
    <t>Reels to be ingested (vended, NDNP compliant) with copy blur</t>
  </si>
  <si>
    <t>Add to pick list</t>
  </si>
  <si>
    <t>Physically process item</t>
  </si>
  <si>
    <t>Catalog item</t>
  </si>
  <si>
    <t>Update Aleph</t>
  </si>
  <si>
    <t>Update database</t>
  </si>
  <si>
    <t>Total external costs</t>
  </si>
  <si>
    <t>Verify OPAC link</t>
  </si>
  <si>
    <t>This would be a batch job. All items sitting in front of you:</t>
  </si>
  <si>
    <t>Review Catalog record and bring up to current standards: 5 minutes (by expert)</t>
  </si>
  <si>
    <t>Student work:</t>
  </si>
  <si>
    <t>Catalog: (1 hr)</t>
  </si>
  <si>
    <r>
      <t>·</t>
    </r>
    <r>
      <rPr>
        <sz val="7"/>
        <color theme="1"/>
        <rFont val="Times New Roman"/>
        <family val="1"/>
      </rPr>
      <t xml:space="preserve">         </t>
    </r>
    <r>
      <rPr>
        <sz val="11"/>
        <color theme="1"/>
        <rFont val="Calibri"/>
        <family val="2"/>
      </rPr>
      <t>Look up record: 1 minute (27 minutes)</t>
    </r>
  </si>
  <si>
    <r>
      <t>·</t>
    </r>
    <r>
      <rPr>
        <sz val="7"/>
        <color theme="1"/>
        <rFont val="Times New Roman"/>
        <family val="1"/>
      </rPr>
      <t xml:space="preserve">         </t>
    </r>
    <r>
      <rPr>
        <sz val="11"/>
        <color theme="1"/>
        <rFont val="Calibri"/>
        <family val="2"/>
      </rPr>
      <t>Add 27 item records: 1 minute/item ( 27 minutes)</t>
    </r>
  </si>
  <si>
    <r>
      <t>·</t>
    </r>
    <r>
      <rPr>
        <sz val="7"/>
        <color theme="1"/>
        <rFont val="Times New Roman"/>
        <family val="1"/>
      </rPr>
      <t xml:space="preserve">         </t>
    </r>
    <r>
      <rPr>
        <sz val="11"/>
        <color theme="1"/>
        <rFont val="Calibri"/>
        <family val="2"/>
      </rPr>
      <t>Update overall holding record: 2 minutes</t>
    </r>
  </si>
  <si>
    <t>Physical Processing: (54 minutes)</t>
  </si>
  <si>
    <r>
      <t>·</t>
    </r>
    <r>
      <rPr>
        <sz val="7"/>
        <color theme="1"/>
        <rFont val="Times New Roman"/>
        <family val="1"/>
      </rPr>
      <t xml:space="preserve">         </t>
    </r>
    <r>
      <rPr>
        <sz val="11"/>
        <color theme="1"/>
        <rFont val="Calibri"/>
        <family val="2"/>
      </rPr>
      <t>Write Aleph number and call number on item: 1 minute ea (27 minutes)</t>
    </r>
  </si>
  <si>
    <r>
      <t>·</t>
    </r>
    <r>
      <rPr>
        <sz val="7"/>
        <color theme="1"/>
        <rFont val="Times New Roman"/>
        <family val="1"/>
      </rPr>
      <t xml:space="preserve">         </t>
    </r>
    <r>
      <rPr>
        <sz val="11"/>
        <color theme="1"/>
        <rFont val="Calibri"/>
        <family val="2"/>
      </rPr>
      <t>Print and stick on call number label: 1 minute ea (27 minutes)</t>
    </r>
  </si>
  <si>
    <t>Pre-shipment processing: (6 hrs, 16 mins)</t>
  </si>
  <si>
    <r>
      <t>·</t>
    </r>
    <r>
      <rPr>
        <sz val="7"/>
        <color theme="1"/>
        <rFont val="Times New Roman"/>
        <family val="1"/>
      </rPr>
      <t xml:space="preserve">         </t>
    </r>
    <r>
      <rPr>
        <sz val="11"/>
        <color theme="1"/>
        <rFont val="Calibri"/>
        <family val="2"/>
      </rPr>
      <t>Add item to picklist: 3 min/item (81 min)</t>
    </r>
  </si>
  <si>
    <r>
      <t>·</t>
    </r>
    <r>
      <rPr>
        <sz val="7"/>
        <color theme="1"/>
        <rFont val="Times New Roman"/>
        <family val="1"/>
      </rPr>
      <t xml:space="preserve">         </t>
    </r>
    <r>
      <rPr>
        <sz val="11"/>
        <color theme="1"/>
        <rFont val="Calibri"/>
        <family val="2"/>
      </rPr>
      <t>Pre QC review: 10 min/item (270 min)</t>
    </r>
  </si>
  <si>
    <r>
      <t>·</t>
    </r>
    <r>
      <rPr>
        <sz val="7"/>
        <color theme="1"/>
        <rFont val="Times New Roman"/>
        <family val="1"/>
      </rPr>
      <t xml:space="preserve">         </t>
    </r>
    <r>
      <rPr>
        <sz val="11"/>
        <color theme="1"/>
        <rFont val="Calibri"/>
        <family val="2"/>
      </rPr>
      <t>Packing: 25 minutes per shipment (25 min)</t>
    </r>
  </si>
  <si>
    <r>
      <t>·</t>
    </r>
    <r>
      <rPr>
        <sz val="7"/>
        <color theme="1"/>
        <rFont val="Times New Roman"/>
        <family val="1"/>
      </rPr>
      <t xml:space="preserve">         </t>
    </r>
    <r>
      <rPr>
        <b/>
        <sz val="11"/>
        <color theme="1"/>
        <rFont val="Calibri"/>
        <family val="2"/>
      </rPr>
      <t>Shipping charges (based on weight and zip code)</t>
    </r>
  </si>
  <si>
    <t>Scanning Complete: (9hrs, 23.5 minutes)</t>
  </si>
  <si>
    <r>
      <t>·</t>
    </r>
    <r>
      <rPr>
        <sz val="7"/>
        <color theme="1"/>
        <rFont val="Times New Roman"/>
        <family val="1"/>
      </rPr>
      <t xml:space="preserve">         </t>
    </r>
    <r>
      <rPr>
        <sz val="11"/>
        <color theme="1"/>
        <rFont val="Calibri"/>
        <family val="2"/>
      </rPr>
      <t>Post-scanning QC: 15 minutes/item (405 minutes)</t>
    </r>
  </si>
  <si>
    <r>
      <t>·</t>
    </r>
    <r>
      <rPr>
        <sz val="7"/>
        <color theme="1"/>
        <rFont val="Times New Roman"/>
        <family val="1"/>
      </rPr>
      <t xml:space="preserve">         </t>
    </r>
    <r>
      <rPr>
        <sz val="11"/>
        <color theme="1"/>
        <rFont val="Calibri"/>
        <family val="2"/>
      </rPr>
      <t>Update Aleph: 5 min/item (135 minutes)</t>
    </r>
  </si>
  <si>
    <r>
      <t>·</t>
    </r>
    <r>
      <rPr>
        <sz val="7"/>
        <color theme="1"/>
        <rFont val="Times New Roman"/>
        <family val="1"/>
      </rPr>
      <t xml:space="preserve">         </t>
    </r>
    <r>
      <rPr>
        <sz val="11"/>
        <color theme="1"/>
        <rFont val="Calibri"/>
        <family val="2"/>
      </rPr>
      <t>Verify link in OPAC: ½ min/item (13.5 minutes)</t>
    </r>
  </si>
  <si>
    <r>
      <t>·</t>
    </r>
    <r>
      <rPr>
        <sz val="7"/>
        <color theme="1"/>
        <rFont val="Times New Roman"/>
        <family val="1"/>
      </rPr>
      <t xml:space="preserve">         </t>
    </r>
    <r>
      <rPr>
        <sz val="11"/>
        <color theme="1"/>
        <rFont val="Calibri"/>
        <family val="2"/>
      </rPr>
      <t>Return to holding location: 10 minutes (batch)</t>
    </r>
  </si>
  <si>
    <t>Total time: 17 hrs, 33.5 minutes of student time Round up to 20 hours ($200 @ $10/hr)</t>
  </si>
  <si>
    <t>5 minutes of experienced cataloging time round up to 1 hour ($50)</t>
  </si>
  <si>
    <t>Shipping $50</t>
  </si>
  <si>
    <t>$200 processing fee</t>
  </si>
  <si>
    <t>David Allerton’s time $200</t>
  </si>
  <si>
    <t>Scanning: 15084 pages @ 10 cents/page= $1508.40</t>
  </si>
  <si>
    <t xml:space="preserve">Return item to holding time is based on 10 minutes per batch. </t>
  </si>
  <si>
    <t>Mail fee:  $25 (Brad's time)</t>
  </si>
  <si>
    <t>PER DISSERATION COSTS</t>
  </si>
  <si>
    <t>*WITH MEGAN SCANNING*</t>
  </si>
  <si>
    <t>Task</t>
  </si>
  <si>
    <t>Time</t>
  </si>
  <si>
    <t>Time in fraction of hour</t>
  </si>
  <si>
    <t>Rate</t>
  </si>
  <si>
    <t>207 page dissertation, no fold outs</t>
  </si>
  <si>
    <t>Sending Permission Froms and Correspondence</t>
  </si>
  <si>
    <t>Permission Forms and Thank Yous</t>
  </si>
  <si>
    <t>2 min</t>
  </si>
  <si>
    <t>Track Bounces</t>
  </si>
  <si>
    <t>Make Bounce Report and Update Database</t>
  </si>
  <si>
    <t>5 min</t>
  </si>
  <si>
    <t>Search for Alternate E-mail Address</t>
  </si>
  <si>
    <t>1 hour</t>
  </si>
  <si>
    <t>Send Secondary E-mail</t>
  </si>
  <si>
    <t>Permission Forms Arrive</t>
  </si>
  <si>
    <t>stamp and input into Database</t>
  </si>
  <si>
    <t>Look up Sublibrary &amp; Collection; Pilot Project Info</t>
  </si>
  <si>
    <t>Retreive Physical Copy</t>
  </si>
  <si>
    <t>Verify Archives copy</t>
  </si>
  <si>
    <t>Disbind</t>
  </si>
  <si>
    <t>10 min</t>
  </si>
  <si>
    <t>DLC Processing</t>
  </si>
  <si>
    <t>Record ingest (pull in, check, note Aleph, note rights)</t>
  </si>
  <si>
    <t>$42,178/yr+benefits</t>
  </si>
  <si>
    <t>3.38 + benefits</t>
  </si>
  <si>
    <t>Scanning and Quality Contol</t>
  </si>
  <si>
    <t>55 min</t>
  </si>
  <si>
    <t>OCR, Load to UFDC, Load to FDA, archive internally</t>
  </si>
  <si>
    <t>Handling questions and requests, checking loads</t>
  </si>
  <si>
    <t>10 min/week</t>
  </si>
  <si>
    <t>DLC staff</t>
  </si>
  <si>
    <t>Demand increase: ILL, PH, requests from seeing others (include?)</t>
  </si>
  <si>
    <t>Scanning Complete</t>
  </si>
  <si>
    <t>Verify availability in DLC</t>
  </si>
  <si>
    <t>1/2 min</t>
  </si>
  <si>
    <t>Update ALEPH</t>
  </si>
  <si>
    <t>Verify Link in OPAC</t>
  </si>
  <si>
    <t>Update Database</t>
  </si>
  <si>
    <t>Copy Permission Form - send to Sam / file original</t>
  </si>
  <si>
    <t>Withdraw or box/save</t>
  </si>
  <si>
    <t>TOTAL per Dissertation</t>
  </si>
  <si>
    <t>~$25.00</t>
  </si>
  <si>
    <t>Project and Database Maintenance</t>
  </si>
  <si>
    <t>annual</t>
  </si>
  <si>
    <t>Building Database and Manual</t>
  </si>
  <si>
    <t>1 time cost</t>
  </si>
  <si>
    <t>(427 hours over 24 weeks)</t>
  </si>
  <si>
    <t>*WITH EXTERNAL SCANNING COSTS*</t>
  </si>
  <si>
    <t>~200 page dissertation; no fold outs - shipment = 50 books</t>
  </si>
  <si>
    <t>Item Arrives</t>
  </si>
  <si>
    <t>Catalog Item</t>
  </si>
  <si>
    <t>3 min</t>
  </si>
  <si>
    <t>Add Item to picklist</t>
  </si>
  <si>
    <t>External Scanning</t>
  </si>
  <si>
    <t>Pre-shipment Processing</t>
  </si>
  <si>
    <t>Packing (~25 minutes per shipment)</t>
  </si>
  <si>
    <t>Scanning per document (avg. 200 pages)</t>
  </si>
  <si>
    <t>Post-Scanning QC</t>
  </si>
  <si>
    <t xml:space="preserve">   Batch Number                            </t>
  </si>
  <si>
    <t># sent</t>
  </si>
  <si>
    <t># bounced</t>
  </si>
  <si>
    <t>Alt. found</t>
  </si>
  <si>
    <t>total received</t>
  </si>
  <si>
    <t># bounced received</t>
  </si>
  <si>
    <t>% bounced</t>
  </si>
  <si>
    <t>% received</t>
  </si>
  <si>
    <t>%of bounces where alt. was found</t>
  </si>
  <si>
    <t>% of bounces returend after alt. addy.</t>
  </si>
  <si>
    <t>% received, excluding bounces</t>
  </si>
  <si>
    <t>% of bounces returned (from total bounces - not alt addys)</t>
  </si>
  <si>
    <t>AVERAGES</t>
  </si>
  <si>
    <t>Batches (# and description)</t>
  </si>
  <si>
    <t>Number of Permission Forms Sent</t>
  </si>
  <si>
    <t>Number of bounces - (e-mail only)</t>
  </si>
  <si>
    <t>Number of Alternate E-mail addy's found (e-mail only)</t>
  </si>
  <si>
    <t>Total number of permission forms received as of 9/4/2008</t>
  </si>
  <si>
    <t>Total number of permission forms received after bound / alt e-mail addy found</t>
  </si>
  <si>
    <t>1 - e-mail              sent 4/18/2008</t>
  </si>
  <si>
    <t>2 - e-mail              sent 5/23/2008</t>
  </si>
  <si>
    <t>0 *not searched</t>
  </si>
  <si>
    <t>3 - snail mail            sent 5/28/2008</t>
  </si>
  <si>
    <t>N/A</t>
  </si>
  <si>
    <t>4 - e-mail                        sent 6/10/2008</t>
  </si>
  <si>
    <t>5 - e-mail to special 2    sent 6/12/2008</t>
  </si>
  <si>
    <t>6 - e-mail                 sent 7/2/2008</t>
  </si>
  <si>
    <t>TOTALS</t>
  </si>
  <si>
    <t>BATCH</t>
  </si>
  <si>
    <t>% of e-mail sent that bounced</t>
  </si>
  <si>
    <t>% of permission forms returned</t>
  </si>
  <si>
    <t>%of bounces where alternate e-mail addy was found</t>
  </si>
  <si>
    <t>% of permission froms returend after alt. e-mail addy. Found</t>
  </si>
  <si>
    <t>% of initial permission forms (without bounces) returned</t>
  </si>
  <si>
    <r>
      <t xml:space="preserve">0% </t>
    </r>
    <r>
      <rPr>
        <sz val="8"/>
        <rFont val="Arial"/>
        <family val="2"/>
      </rPr>
      <t>*not searched ***</t>
    </r>
  </si>
  <si>
    <t>3 *</t>
  </si>
  <si>
    <t>5 **</t>
  </si>
  <si>
    <t>AVERAGES (omitting group 5)</t>
  </si>
  <si>
    <t>* Batch 3 is a snail-mail batch, and this number is left out of the percentages used to figure out return rate of permission forms sent by e-mail.</t>
  </si>
  <si>
    <t>** Batch 5 is a "special case" e-mail batch of 2 specifically requested permission forms. Due to the guarentted 100% return rate, this number was omitted from figuring averages, and left of calculations for return rate percentages.</t>
  </si>
  <si>
    <t>*** Batch 2 had not yet undergone the step to search for alternate e-mail addresses for original e-mails that bounced. Due to this, it was left of of the caculations for percentages that rely on that field.</t>
  </si>
  <si>
    <t xml:space="preserve">Shipping costs are based on PCM estimate of $75 to ship 27 of the Canal Records. </t>
  </si>
  <si>
    <t>Labor Hours - Pres</t>
  </si>
  <si>
    <t>Labor Hours - DLC</t>
  </si>
  <si>
    <t>Full Pre-QC</t>
  </si>
  <si>
    <t>Full post-QC</t>
  </si>
  <si>
    <t>Full pre-QC and post-QC is for full page by page verification, done only for selected projects. Otherwise, QC-lite is done (verifies title page, front matter from Roman numerals to Arabic only.</t>
  </si>
  <si>
    <t>0-200+ page book (with a catalog record, acceptable size; no TOC)</t>
  </si>
  <si>
    <t>0-200</t>
  </si>
  <si>
    <t>Dispo</t>
  </si>
  <si>
    <t>Image proc.</t>
  </si>
  <si>
    <t xml:space="preserve"> Physical prep</t>
  </si>
  <si>
    <t>Physical proc.</t>
  </si>
  <si>
    <t>Scan</t>
  </si>
  <si>
    <t>Copy perm. to Sam</t>
  </si>
  <si>
    <t>If Permissions</t>
  </si>
  <si>
    <t>Return to hold</t>
  </si>
  <si>
    <t>Ingest from IA ; item without TOC</t>
  </si>
  <si>
    <t>Ingest from IA ; item with TOC</t>
  </si>
  <si>
    <t>IA item</t>
  </si>
  <si>
    <t>200+ page book (with a catalog record, acceptable size; TOC is n/a)</t>
  </si>
  <si>
    <t>The above chart is a normalization and simplification of the information below.</t>
  </si>
  <si>
    <t>slides</t>
  </si>
  <si>
    <t>9 slides / hour</t>
  </si>
  <si>
    <t>9 slides</t>
  </si>
  <si>
    <t>Preservation Labor Costs (prepare, send, coordinating with Internet Archive)</t>
  </si>
  <si>
    <t>Labor hours</t>
  </si>
  <si>
    <t>Labor costs</t>
  </si>
  <si>
    <t>Subtotal for Preservation Labor</t>
  </si>
  <si>
    <t>Preservation - Shipping to IA</t>
  </si>
  <si>
    <t>Shipping costs</t>
  </si>
  <si>
    <t>Internet Archive Costs</t>
  </si>
  <si>
    <t>Total pages</t>
  </si>
  <si>
    <t>Total Internet Archive charges</t>
  </si>
  <si>
    <t>DLC Labor Hours with ingest instead of scanning</t>
  </si>
  <si>
    <t>Total student hours for processing</t>
  </si>
  <si>
    <t>DLC student labor costs</t>
  </si>
  <si>
    <t>DLC Staff Labor Costs</t>
  </si>
  <si>
    <t>Preservation Labor Costs</t>
  </si>
  <si>
    <t>Preservation Shipping Costs</t>
  </si>
  <si>
    <t>Internet Archive Charges</t>
  </si>
  <si>
    <t>Total Production Costs</t>
  </si>
  <si>
    <t xml:space="preserve">Local Digital Storage Costs </t>
  </si>
  <si>
    <t>Cost per page (based on material and Lyrasis discount)</t>
  </si>
  <si>
    <t>Overall, 30 seconds per page</t>
  </si>
  <si>
    <t>Percent decrease</t>
  </si>
  <si>
    <t>Disbound journals, treated as 75 disbound books</t>
  </si>
  <si>
    <t>Change in time requirements from IA scanning</t>
  </si>
  <si>
    <t>IA &amp; Internal Costs</t>
  </si>
  <si>
    <t>Internal Only Costs</t>
  </si>
  <si>
    <t>Internet Archive 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</si>
</sst>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_);[Red]\(&quot;$&quot;#,##0.00\)"/>
    <numFmt numFmtId="164" formatCode="&quot;$&quot;#,##0.00"/>
    <numFmt numFmtId="165" formatCode="&quot;$&quot;#,##0"/>
    <numFmt numFmtId="166" formatCode="#,##0.000000000"/>
    <numFmt numFmtId="167" formatCode="#,##0.00000000000"/>
    <numFmt numFmtId="168" formatCode="&quot;$&quot;#,##0.00;[Red]&quot;$&quot;#,##0.00"/>
    <numFmt numFmtId="169" formatCode="#,##0.00000000000;[Red]#,##0.00000000000"/>
    <numFmt numFmtId="170" formatCode="#,##0;[Red]#,##0"/>
    <numFmt numFmtId="171" formatCode="&quot;$&quot;#,##0.0000000000000000000;[Red]&quot;$&quot;#,##0.0000000000000000000"/>
    <numFmt numFmtId="172" formatCode="&quot;$&quot;#,##0.0000;[Red]&quot;$&quot;#,##0.0000"/>
    <numFmt numFmtId="173" formatCode="&quot;$&quot;#,##0.0000000000000000000"/>
    <numFmt numFmtId="174" formatCode="&quot;$&quot;#,##0.0000_);[Red]\(&quot;$&quot;#,##0.0000\)"/>
    <numFmt numFmtId="175" formatCode="&quot;$&quot;#,##0.000000_);[Red]\(&quot;$&quot;#,##0.000000\)"/>
    <numFmt numFmtId="176" formatCode="&quot;$&quot;#,##0.00000_);[Red]\(&quot;$&quot;#,##0.00000\)"/>
    <numFmt numFmtId="177" formatCode="0.0%"/>
    <numFmt numFmtId="178" formatCode="0.0"/>
  </numFmts>
  <fonts count="48" x14ac:knownFonts="1">
    <font>
      <sz val="12"/>
      <color theme="1"/>
      <name val="Times New Roman"/>
      <family val="2"/>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b/>
      <u/>
      <sz val="11"/>
      <color theme="1"/>
      <name val="Times New Roman"/>
      <family val="1"/>
    </font>
    <font>
      <u/>
      <sz val="11"/>
      <color theme="1"/>
      <name val="Times New Roman"/>
      <family val="1"/>
    </font>
    <font>
      <sz val="10"/>
      <name val="Verdana"/>
      <family val="2"/>
    </font>
    <font>
      <sz val="11"/>
      <color theme="1"/>
      <name val="Calibri"/>
      <family val="2"/>
      <scheme val="minor"/>
    </font>
    <font>
      <sz val="12"/>
      <color theme="1"/>
      <name val="Times New Roman"/>
      <family val="1"/>
    </font>
    <font>
      <u/>
      <sz val="12"/>
      <color theme="1"/>
      <name val="Times New Roman"/>
      <family val="1"/>
    </font>
    <font>
      <b/>
      <u/>
      <sz val="12"/>
      <color theme="1"/>
      <name val="Times New Roman"/>
      <family val="1"/>
    </font>
    <font>
      <b/>
      <sz val="18"/>
      <color theme="1"/>
      <name val="Times New Roman"/>
      <family val="1"/>
    </font>
    <font>
      <b/>
      <sz val="9"/>
      <name val="Times New Roman"/>
      <family val="1"/>
    </font>
    <font>
      <sz val="9"/>
      <name val="Times New Roman"/>
      <family val="1"/>
    </font>
    <font>
      <b/>
      <u/>
      <sz val="9"/>
      <name val="Times New Roman"/>
      <family val="1"/>
    </font>
    <font>
      <sz val="9"/>
      <color theme="1"/>
      <name val="Times New Roman"/>
      <family val="1"/>
    </font>
    <font>
      <u/>
      <sz val="9"/>
      <color theme="1"/>
      <name val="Times New Roman"/>
      <family val="1"/>
    </font>
    <font>
      <u/>
      <sz val="9"/>
      <name val="Times New Roman"/>
      <family val="1"/>
    </font>
    <font>
      <b/>
      <u/>
      <sz val="9"/>
      <color theme="1"/>
      <name val="Times New Roman"/>
      <family val="1"/>
    </font>
    <font>
      <b/>
      <sz val="9"/>
      <color theme="1"/>
      <name val="Times New Roman"/>
      <family val="1"/>
    </font>
    <font>
      <b/>
      <u/>
      <sz val="10"/>
      <color theme="1"/>
      <name val="Times New Roman"/>
      <family val="1"/>
    </font>
    <font>
      <sz val="10"/>
      <color theme="1"/>
      <name val="Times New Roman"/>
      <family val="1"/>
    </font>
    <font>
      <u/>
      <sz val="10"/>
      <color theme="1"/>
      <name val="Times New Roman"/>
      <family val="1"/>
    </font>
    <font>
      <b/>
      <sz val="10"/>
      <color theme="1"/>
      <name val="Times New Roman"/>
      <family val="1"/>
    </font>
    <font>
      <sz val="18"/>
      <color theme="1"/>
      <name val="Times New Roman"/>
      <family val="1"/>
    </font>
    <font>
      <i/>
      <sz val="11"/>
      <color theme="1"/>
      <name val="Times New Roman"/>
      <family val="1"/>
    </font>
    <font>
      <b/>
      <u/>
      <sz val="18"/>
      <color theme="1"/>
      <name val="Times New Roman"/>
      <family val="1"/>
    </font>
    <font>
      <b/>
      <u/>
      <sz val="14"/>
      <color theme="1"/>
      <name val="Times New Roman"/>
      <family val="1"/>
    </font>
    <font>
      <sz val="10"/>
      <color indexed="9"/>
      <name val="Times New Roman"/>
      <family val="1"/>
    </font>
    <font>
      <b/>
      <u/>
      <sz val="10"/>
      <name val="Times New Roman"/>
      <family val="1"/>
    </font>
    <font>
      <sz val="10"/>
      <color indexed="8"/>
      <name val="Times New Roman"/>
      <family val="1"/>
    </font>
    <font>
      <b/>
      <u/>
      <sz val="10"/>
      <color indexed="8"/>
      <name val="Times New Roman"/>
      <family val="1"/>
    </font>
    <font>
      <sz val="10"/>
      <name val="Arial"/>
      <family val="2"/>
    </font>
    <font>
      <u/>
      <sz val="12"/>
      <color theme="10"/>
      <name val="Times New Roman"/>
      <family val="2"/>
    </font>
    <font>
      <u/>
      <sz val="10"/>
      <color theme="10"/>
      <name val="Times New Roman"/>
      <family val="2"/>
    </font>
    <font>
      <sz val="10"/>
      <color theme="1"/>
      <name val="Times New Roman"/>
      <family val="2"/>
    </font>
    <font>
      <b/>
      <u/>
      <sz val="10"/>
      <color theme="1"/>
      <name val="Times New Roman"/>
      <family val="2"/>
    </font>
    <font>
      <sz val="11"/>
      <color theme="1"/>
      <name val="Calibri"/>
      <family val="2"/>
    </font>
    <font>
      <b/>
      <sz val="11"/>
      <color theme="1"/>
      <name val="Calibri"/>
      <family val="2"/>
    </font>
    <font>
      <sz val="11"/>
      <color theme="1"/>
      <name val="Symbol"/>
      <family val="1"/>
      <charset val="2"/>
    </font>
    <font>
      <sz val="7"/>
      <color theme="1"/>
      <name val="Times New Roman"/>
      <family val="1"/>
    </font>
    <font>
      <b/>
      <sz val="12"/>
      <name val="Arial"/>
      <family val="2"/>
    </font>
    <font>
      <sz val="12"/>
      <name val="Arial"/>
      <family val="2"/>
    </font>
    <font>
      <b/>
      <sz val="10"/>
      <name val="Arial"/>
      <family val="2"/>
    </font>
    <font>
      <sz val="8"/>
      <name val="Arial"/>
      <family val="2"/>
    </font>
    <font>
      <sz val="10"/>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gray0625">
        <bgColor theme="0" tint="-0.14993743705557422"/>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thin">
        <color indexed="64"/>
      </right>
      <top/>
      <bottom/>
      <diagonal/>
    </border>
    <border>
      <left/>
      <right/>
      <top style="slantDashDot">
        <color indexed="64"/>
      </top>
      <bottom style="slantDashDot">
        <color indexed="64"/>
      </bottom>
      <diagonal/>
    </border>
  </borders>
  <cellStyleXfs count="7">
    <xf numFmtId="0" fontId="0" fillId="0" borderId="0"/>
    <xf numFmtId="0" fontId="8" fillId="0" borderId="0"/>
    <xf numFmtId="0" fontId="9" fillId="0" borderId="0"/>
    <xf numFmtId="0" fontId="1" fillId="0" borderId="0"/>
    <xf numFmtId="0" fontId="34" fillId="0" borderId="0"/>
    <xf numFmtId="0" fontId="34" fillId="0" borderId="0"/>
    <xf numFmtId="0" fontId="35" fillId="0" borderId="0" applyNumberFormat="0" applyFill="0" applyBorder="0" applyAlignment="0" applyProtection="0"/>
  </cellStyleXfs>
  <cellXfs count="567">
    <xf numFmtId="0" fontId="0" fillId="0" borderId="0" xfId="0"/>
    <xf numFmtId="0" fontId="2" fillId="0" borderId="0" xfId="0" applyFont="1" applyFill="1" applyBorder="1" applyAlignment="1">
      <alignment horizontal="left"/>
    </xf>
    <xf numFmtId="0" fontId="3" fillId="0" borderId="0" xfId="0" applyFont="1" applyBorder="1" applyAlignment="1">
      <alignment horizontal="left"/>
    </xf>
    <xf numFmtId="0" fontId="3" fillId="0" borderId="0" xfId="0" applyFont="1"/>
    <xf numFmtId="0" fontId="2" fillId="0" borderId="0" xfId="0" applyFont="1"/>
    <xf numFmtId="0" fontId="3" fillId="0" borderId="3" xfId="0" applyFont="1" applyBorder="1" applyAlignment="1">
      <alignment horizontal="left"/>
    </xf>
    <xf numFmtId="165" fontId="3" fillId="0" borderId="3" xfId="0" applyNumberFormat="1" applyFont="1" applyBorder="1"/>
    <xf numFmtId="0" fontId="6" fillId="0" borderId="3" xfId="0" applyFont="1" applyBorder="1" applyAlignment="1">
      <alignment horizontal="right"/>
    </xf>
    <xf numFmtId="0" fontId="7" fillId="0" borderId="1" xfId="0" applyFont="1" applyBorder="1" applyAlignment="1">
      <alignment horizontal="right"/>
    </xf>
    <xf numFmtId="1" fontId="3" fillId="0" borderId="3" xfId="0" applyNumberFormat="1" applyFont="1" applyBorder="1"/>
    <xf numFmtId="0" fontId="7" fillId="0" borderId="3" xfId="0" applyFont="1" applyBorder="1" applyAlignment="1">
      <alignment horizontal="right"/>
    </xf>
    <xf numFmtId="4" fontId="3" fillId="0" borderId="3" xfId="0" applyNumberFormat="1" applyFont="1" applyBorder="1"/>
    <xf numFmtId="0" fontId="6" fillId="0" borderId="3" xfId="0" applyFont="1" applyFill="1" applyBorder="1" applyAlignment="1">
      <alignment horizontal="right"/>
    </xf>
    <xf numFmtId="164" fontId="3" fillId="0" borderId="3" xfId="0" applyNumberFormat="1" applyFont="1" applyBorder="1"/>
    <xf numFmtId="0" fontId="3" fillId="0" borderId="0" xfId="0" applyFont="1" applyAlignment="1">
      <alignment wrapText="1"/>
    </xf>
    <xf numFmtId="0" fontId="5" fillId="0" borderId="0" xfId="0" applyFont="1"/>
    <xf numFmtId="0" fontId="3" fillId="0" borderId="3" xfId="0" applyFont="1" applyBorder="1"/>
    <xf numFmtId="0" fontId="7" fillId="0" borderId="3" xfId="0" applyFont="1" applyBorder="1" applyAlignment="1">
      <alignment horizontal="center" wrapText="1"/>
    </xf>
    <xf numFmtId="2" fontId="3" fillId="0" borderId="3" xfId="0" applyNumberFormat="1" applyFont="1" applyBorder="1"/>
    <xf numFmtId="0" fontId="10" fillId="0" borderId="0" xfId="0" applyFont="1"/>
    <xf numFmtId="0" fontId="13" fillId="0" borderId="0" xfId="0" applyFont="1"/>
    <xf numFmtId="0" fontId="14" fillId="0" borderId="0" xfId="1" applyFont="1"/>
    <xf numFmtId="0" fontId="15" fillId="0" borderId="0" xfId="1" applyFont="1"/>
    <xf numFmtId="0" fontId="18" fillId="0" borderId="3" xfId="0" applyFont="1" applyBorder="1" applyAlignment="1">
      <alignment horizontal="left" wrapText="1"/>
    </xf>
    <xf numFmtId="0" fontId="18" fillId="0" borderId="3" xfId="0" applyFont="1" applyBorder="1" applyAlignment="1">
      <alignment horizontal="center" wrapText="1"/>
    </xf>
    <xf numFmtId="0" fontId="19" fillId="0" borderId="3" xfId="1" applyFont="1" applyBorder="1" applyAlignment="1">
      <alignment horizontal="center" wrapText="1"/>
    </xf>
    <xf numFmtId="0" fontId="17" fillId="0" borderId="3" xfId="0" applyFont="1" applyBorder="1" applyAlignment="1">
      <alignment horizontal="right" wrapText="1"/>
    </xf>
    <xf numFmtId="0" fontId="17" fillId="0" borderId="3" xfId="0" applyFont="1" applyBorder="1" applyAlignment="1">
      <alignment horizontal="right"/>
    </xf>
    <xf numFmtId="0" fontId="17" fillId="0" borderId="3" xfId="0" applyFont="1" applyBorder="1"/>
    <xf numFmtId="0" fontId="15" fillId="0" borderId="3" xfId="1" applyFont="1" applyBorder="1"/>
    <xf numFmtId="164" fontId="17" fillId="0" borderId="3" xfId="0" applyNumberFormat="1" applyFont="1" applyBorder="1"/>
    <xf numFmtId="164" fontId="15" fillId="0" borderId="3" xfId="1" applyNumberFormat="1" applyFont="1" applyBorder="1"/>
    <xf numFmtId="8" fontId="15" fillId="0" borderId="3" xfId="1" applyNumberFormat="1" applyFont="1" applyBorder="1"/>
    <xf numFmtId="8" fontId="17" fillId="0" borderId="3" xfId="0" applyNumberFormat="1" applyFont="1" applyBorder="1" applyAlignment="1">
      <alignment horizontal="right"/>
    </xf>
    <xf numFmtId="164" fontId="17" fillId="0" borderId="3" xfId="0" applyNumberFormat="1" applyFont="1" applyBorder="1" applyAlignment="1">
      <alignment horizontal="right" vertical="top"/>
    </xf>
    <xf numFmtId="8" fontId="17" fillId="0" borderId="3" xfId="0" applyNumberFormat="1" applyFont="1" applyBorder="1" applyAlignment="1">
      <alignment horizontal="right" vertical="top"/>
    </xf>
    <xf numFmtId="0" fontId="18" fillId="0" borderId="3" xfId="0" applyFont="1" applyBorder="1" applyAlignment="1">
      <alignment horizontal="left"/>
    </xf>
    <xf numFmtId="164" fontId="17" fillId="0" borderId="3" xfId="0" applyNumberFormat="1" applyFont="1" applyBorder="1" applyAlignment="1">
      <alignment horizontal="right"/>
    </xf>
    <xf numFmtId="0" fontId="20" fillId="0" borderId="0" xfId="0" applyFont="1" applyBorder="1" applyAlignment="1">
      <alignment horizontal="left"/>
    </xf>
    <xf numFmtId="0" fontId="16" fillId="0" borderId="0" xfId="1" applyFont="1"/>
    <xf numFmtId="0" fontId="20" fillId="0" borderId="3" xfId="1" applyFont="1" applyBorder="1"/>
    <xf numFmtId="0" fontId="16" fillId="0" borderId="3" xfId="1" applyFont="1" applyBorder="1"/>
    <xf numFmtId="0" fontId="16" fillId="2" borderId="3" xfId="1" applyFont="1" applyFill="1" applyBorder="1"/>
    <xf numFmtId="0" fontId="21" fillId="0" borderId="3" xfId="1" applyFont="1" applyBorder="1" applyAlignment="1">
      <alignment horizontal="right"/>
    </xf>
    <xf numFmtId="176" fontId="15" fillId="2" borderId="3" xfId="1" applyNumberFormat="1" applyFont="1" applyFill="1" applyBorder="1"/>
    <xf numFmtId="8" fontId="15" fillId="2" borderId="3" xfId="1" applyNumberFormat="1" applyFont="1" applyFill="1" applyBorder="1"/>
    <xf numFmtId="175" fontId="15" fillId="2" borderId="3" xfId="1" applyNumberFormat="1" applyFont="1" applyFill="1" applyBorder="1"/>
    <xf numFmtId="173" fontId="17" fillId="2" borderId="3" xfId="1" applyNumberFormat="1" applyFont="1" applyFill="1" applyBorder="1" applyAlignment="1">
      <alignment horizontal="right"/>
    </xf>
    <xf numFmtId="172" fontId="15" fillId="2" borderId="3" xfId="1" applyNumberFormat="1" applyFont="1" applyFill="1" applyBorder="1"/>
    <xf numFmtId="168" fontId="15" fillId="2" borderId="3" xfId="1" applyNumberFormat="1" applyFont="1" applyFill="1" applyBorder="1"/>
    <xf numFmtId="0" fontId="21" fillId="2" borderId="3" xfId="1" applyFont="1" applyFill="1" applyBorder="1" applyAlignment="1">
      <alignment horizontal="right"/>
    </xf>
    <xf numFmtId="174" fontId="15" fillId="2" borderId="3" xfId="1" applyNumberFormat="1" applyFont="1" applyFill="1" applyBorder="1"/>
    <xf numFmtId="171" fontId="15" fillId="2" borderId="3" xfId="1" applyNumberFormat="1" applyFont="1" applyFill="1" applyBorder="1"/>
    <xf numFmtId="0" fontId="21" fillId="0" borderId="0" xfId="1" applyFont="1" applyBorder="1"/>
    <xf numFmtId="168" fontId="15" fillId="0" borderId="0" xfId="1" applyNumberFormat="1" applyFont="1" applyBorder="1"/>
    <xf numFmtId="168" fontId="16" fillId="0" borderId="3" xfId="1" applyNumberFormat="1" applyFont="1" applyBorder="1"/>
    <xf numFmtId="168" fontId="16" fillId="0" borderId="0" xfId="1" applyNumberFormat="1" applyFont="1" applyBorder="1"/>
    <xf numFmtId="168" fontId="15" fillId="0" borderId="3" xfId="1" applyNumberFormat="1" applyFont="1" applyBorder="1"/>
    <xf numFmtId="170" fontId="15" fillId="0" borderId="3" xfId="1" applyNumberFormat="1" applyFont="1" applyBorder="1"/>
    <xf numFmtId="0" fontId="21" fillId="0" borderId="1" xfId="1" applyFont="1" applyBorder="1" applyAlignment="1">
      <alignment horizontal="right"/>
    </xf>
    <xf numFmtId="168" fontId="15" fillId="0" borderId="4" xfId="1" applyNumberFormat="1" applyFont="1" applyBorder="1"/>
    <xf numFmtId="170" fontId="15" fillId="0" borderId="4" xfId="1" applyNumberFormat="1" applyFont="1" applyBorder="1"/>
    <xf numFmtId="0" fontId="21" fillId="0" borderId="3" xfId="1" applyFont="1" applyBorder="1" applyAlignment="1">
      <alignment horizontal="center"/>
    </xf>
    <xf numFmtId="169" fontId="14" fillId="0" borderId="3" xfId="1" applyNumberFormat="1" applyFont="1" applyBorder="1" applyAlignment="1">
      <alignment horizontal="center"/>
    </xf>
    <xf numFmtId="168" fontId="14" fillId="0" borderId="3" xfId="1" applyNumberFormat="1" applyFont="1" applyBorder="1" applyAlignment="1">
      <alignment horizontal="center"/>
    </xf>
    <xf numFmtId="167" fontId="15" fillId="0" borderId="3" xfId="1" applyNumberFormat="1" applyFont="1" applyBorder="1"/>
    <xf numFmtId="166" fontId="15" fillId="0" borderId="3" xfId="1" applyNumberFormat="1" applyFont="1" applyBorder="1"/>
    <xf numFmtId="4" fontId="15" fillId="0" borderId="3" xfId="1" applyNumberFormat="1" applyFont="1" applyBorder="1"/>
    <xf numFmtId="0" fontId="0" fillId="0" borderId="0" xfId="0" applyAlignment="1">
      <alignment wrapText="1"/>
    </xf>
    <xf numFmtId="8" fontId="3" fillId="0" borderId="3" xfId="0" applyNumberFormat="1" applyFont="1" applyBorder="1"/>
    <xf numFmtId="2" fontId="3" fillId="0" borderId="5" xfId="0" applyNumberFormat="1" applyFont="1" applyBorder="1"/>
    <xf numFmtId="0" fontId="3" fillId="0" borderId="5" xfId="0" applyFont="1" applyBorder="1"/>
    <xf numFmtId="0" fontId="11" fillId="0" borderId="0" xfId="0" applyFont="1" applyBorder="1" applyAlignment="1">
      <alignment horizontal="right"/>
    </xf>
    <xf numFmtId="8" fontId="3" fillId="0" borderId="0" xfId="0" applyNumberFormat="1" applyFont="1" applyBorder="1"/>
    <xf numFmtId="164" fontId="10" fillId="0" borderId="0" xfId="0" applyNumberFormat="1" applyFont="1" applyBorder="1"/>
    <xf numFmtId="0" fontId="10" fillId="0" borderId="0" xfId="0" applyFont="1" applyAlignment="1">
      <alignment wrapText="1"/>
    </xf>
    <xf numFmtId="0" fontId="10" fillId="0" borderId="0" xfId="0" applyFont="1" applyBorder="1" applyAlignment="1">
      <alignment horizontal="right"/>
    </xf>
    <xf numFmtId="0" fontId="10" fillId="0" borderId="0" xfId="0" applyFont="1" applyAlignment="1">
      <alignment wrapText="1"/>
    </xf>
    <xf numFmtId="0" fontId="0" fillId="0" borderId="0" xfId="0" applyAlignment="1">
      <alignment wrapText="1"/>
    </xf>
    <xf numFmtId="177" fontId="3" fillId="0" borderId="3" xfId="0" applyNumberFormat="1" applyFont="1" applyBorder="1"/>
    <xf numFmtId="0" fontId="0" fillId="0" borderId="0" xfId="0" applyAlignment="1">
      <alignment wrapText="1"/>
    </xf>
    <xf numFmtId="0" fontId="23" fillId="0" borderId="1" xfId="0" applyFont="1" applyBorder="1" applyAlignment="1">
      <alignment wrapText="1"/>
    </xf>
    <xf numFmtId="0" fontId="23" fillId="0" borderId="3" xfId="0" applyFont="1" applyBorder="1" applyAlignment="1">
      <alignment vertical="top" wrapText="1"/>
    </xf>
    <xf numFmtId="0" fontId="23" fillId="0" borderId="1" xfId="0" applyFont="1" applyBorder="1" applyAlignment="1">
      <alignment vertical="top" wrapText="1"/>
    </xf>
    <xf numFmtId="0" fontId="24" fillId="0" borderId="1" xfId="0" applyFont="1" applyBorder="1" applyAlignment="1">
      <alignment horizontal="right"/>
    </xf>
    <xf numFmtId="0" fontId="23" fillId="0" borderId="3" xfId="0" applyFont="1" applyBorder="1" applyAlignment="1">
      <alignment horizontal="left"/>
    </xf>
    <xf numFmtId="1" fontId="23" fillId="0" borderId="3" xfId="0" applyNumberFormat="1" applyFont="1" applyBorder="1"/>
    <xf numFmtId="0" fontId="24" fillId="0" borderId="3" xfId="0" applyFont="1" applyBorder="1" applyAlignment="1">
      <alignment horizontal="right"/>
    </xf>
    <xf numFmtId="0" fontId="22" fillId="0" borderId="3" xfId="0" applyFont="1" applyBorder="1" applyAlignment="1">
      <alignment horizontal="right"/>
    </xf>
    <xf numFmtId="4" fontId="23" fillId="0" borderId="3" xfId="0" applyNumberFormat="1" applyFont="1" applyBorder="1"/>
    <xf numFmtId="0" fontId="23" fillId="0" borderId="0" xfId="0" applyFont="1"/>
    <xf numFmtId="0" fontId="23" fillId="0" borderId="3" xfId="0" applyFont="1" applyBorder="1"/>
    <xf numFmtId="0" fontId="22" fillId="0" borderId="3" xfId="0" applyFont="1" applyFill="1" applyBorder="1" applyAlignment="1">
      <alignment horizontal="right"/>
    </xf>
    <xf numFmtId="0" fontId="23" fillId="0" borderId="37" xfId="0" applyFont="1" applyBorder="1" applyAlignment="1">
      <alignment wrapText="1"/>
    </xf>
    <xf numFmtId="0" fontId="23" fillId="0" borderId="10" xfId="0" applyFont="1" applyBorder="1" applyAlignment="1">
      <alignment vertical="top" wrapText="1"/>
    </xf>
    <xf numFmtId="0" fontId="24" fillId="0" borderId="37" xfId="0" applyFont="1" applyBorder="1" applyAlignment="1">
      <alignment horizontal="right"/>
    </xf>
    <xf numFmtId="0" fontId="23" fillId="0" borderId="9" xfId="0" applyFont="1" applyBorder="1" applyAlignment="1">
      <alignment horizontal="left"/>
    </xf>
    <xf numFmtId="1" fontId="23" fillId="0" borderId="10" xfId="0" applyNumberFormat="1" applyFont="1" applyBorder="1"/>
    <xf numFmtId="0" fontId="24" fillId="0" borderId="9" xfId="0" applyFont="1" applyBorder="1" applyAlignment="1">
      <alignment horizontal="right"/>
    </xf>
    <xf numFmtId="0" fontId="22" fillId="0" borderId="9" xfId="0" applyFont="1" applyBorder="1" applyAlignment="1">
      <alignment horizontal="right"/>
    </xf>
    <xf numFmtId="4" fontId="23" fillId="0" borderId="10" xfId="0" applyNumberFormat="1" applyFont="1" applyBorder="1"/>
    <xf numFmtId="0" fontId="23" fillId="0" borderId="39" xfId="0" applyFont="1" applyBorder="1"/>
    <xf numFmtId="0" fontId="23" fillId="0" borderId="9" xfId="0" applyFont="1" applyBorder="1"/>
    <xf numFmtId="0" fontId="22" fillId="0" borderId="24" xfId="0" applyFont="1" applyFill="1" applyBorder="1" applyAlignment="1">
      <alignment horizontal="right"/>
    </xf>
    <xf numFmtId="0" fontId="24" fillId="3" borderId="34" xfId="0" applyFont="1" applyFill="1" applyBorder="1" applyAlignment="1">
      <alignment horizontal="center" vertical="top" wrapText="1"/>
    </xf>
    <xf numFmtId="0" fontId="24" fillId="3" borderId="35" xfId="0" applyFont="1" applyFill="1" applyBorder="1" applyAlignment="1">
      <alignment horizontal="center" vertical="top" wrapText="1"/>
    </xf>
    <xf numFmtId="0" fontId="24" fillId="0" borderId="35" xfId="0" applyFont="1" applyBorder="1" applyAlignment="1">
      <alignment horizontal="center" vertical="top" wrapText="1"/>
    </xf>
    <xf numFmtId="0" fontId="24" fillId="3" borderId="36" xfId="0" applyFont="1" applyFill="1" applyBorder="1" applyAlignment="1">
      <alignment horizontal="center" vertical="top" wrapText="1"/>
    </xf>
    <xf numFmtId="0" fontId="23" fillId="0" borderId="0" xfId="0" applyFont="1" applyAlignment="1">
      <alignment wrapText="1"/>
    </xf>
    <xf numFmtId="0" fontId="23" fillId="3" borderId="22" xfId="0" applyFont="1" applyFill="1" applyBorder="1" applyAlignment="1">
      <alignment wrapText="1"/>
    </xf>
    <xf numFmtId="164" fontId="23" fillId="3" borderId="8" xfId="0" applyNumberFormat="1" applyFont="1" applyFill="1" applyBorder="1" applyAlignment="1">
      <alignment wrapText="1"/>
    </xf>
    <xf numFmtId="0" fontId="23" fillId="0" borderId="8" xfId="0" applyFont="1" applyBorder="1" applyAlignment="1">
      <alignment wrapText="1"/>
    </xf>
    <xf numFmtId="164" fontId="23" fillId="3" borderId="23" xfId="0" applyNumberFormat="1" applyFont="1" applyFill="1" applyBorder="1" applyAlignment="1">
      <alignment wrapText="1"/>
    </xf>
    <xf numFmtId="0" fontId="23" fillId="3" borderId="9" xfId="0" applyFont="1" applyFill="1" applyBorder="1" applyAlignment="1">
      <alignment wrapText="1"/>
    </xf>
    <xf numFmtId="164" fontId="23" fillId="3" borderId="3" xfId="0" applyNumberFormat="1" applyFont="1" applyFill="1" applyBorder="1" applyAlignment="1">
      <alignment wrapText="1"/>
    </xf>
    <xf numFmtId="0" fontId="23" fillId="0" borderId="3" xfId="0" applyFont="1" applyBorder="1" applyAlignment="1">
      <alignment wrapText="1"/>
    </xf>
    <xf numFmtId="0" fontId="23" fillId="3" borderId="18" xfId="0" applyFont="1" applyFill="1" applyBorder="1" applyAlignment="1">
      <alignment wrapText="1"/>
    </xf>
    <xf numFmtId="164" fontId="23" fillId="0" borderId="14" xfId="0" applyNumberFormat="1" applyFont="1" applyBorder="1" applyAlignment="1">
      <alignment wrapText="1"/>
    </xf>
    <xf numFmtId="0" fontId="24" fillId="3" borderId="24" xfId="0" applyFont="1" applyFill="1" applyBorder="1" applyAlignment="1">
      <alignment horizontal="center" vertical="top" wrapText="1"/>
    </xf>
    <xf numFmtId="0" fontId="24" fillId="3" borderId="25" xfId="0" applyFont="1" applyFill="1" applyBorder="1" applyAlignment="1">
      <alignment horizontal="center" vertical="top" wrapText="1"/>
    </xf>
    <xf numFmtId="0" fontId="24" fillId="0" borderId="26" xfId="0" applyFont="1" applyFill="1" applyBorder="1" applyAlignment="1">
      <alignment horizontal="center" vertical="top" wrapText="1"/>
    </xf>
    <xf numFmtId="0" fontId="24" fillId="3" borderId="26" xfId="0" applyFont="1" applyFill="1" applyBorder="1" applyAlignment="1">
      <alignment horizontal="center" vertical="top" wrapText="1"/>
    </xf>
    <xf numFmtId="2" fontId="23" fillId="3" borderId="3" xfId="0" applyNumberFormat="1" applyFont="1" applyFill="1" applyBorder="1"/>
    <xf numFmtId="0" fontId="23" fillId="0" borderId="30" xfId="0" applyFont="1" applyFill="1" applyBorder="1" applyAlignment="1">
      <alignment horizontal="right" vertical="top" wrapText="1"/>
    </xf>
    <xf numFmtId="0" fontId="23" fillId="3" borderId="29" xfId="0" applyFont="1" applyFill="1" applyBorder="1" applyAlignment="1">
      <alignment horizontal="left" vertical="top" wrapText="1"/>
    </xf>
    <xf numFmtId="164" fontId="23" fillId="3" borderId="23" xfId="0" applyNumberFormat="1" applyFont="1" applyFill="1" applyBorder="1"/>
    <xf numFmtId="0" fontId="23" fillId="3" borderId="3" xfId="0" applyFont="1" applyFill="1" applyBorder="1"/>
    <xf numFmtId="164" fontId="23" fillId="3" borderId="21" xfId="0" applyNumberFormat="1" applyFont="1" applyFill="1" applyBorder="1"/>
    <xf numFmtId="0" fontId="23" fillId="3" borderId="9" xfId="0" applyFont="1" applyFill="1" applyBorder="1" applyAlignment="1">
      <alignment horizontal="right" wrapText="1"/>
    </xf>
    <xf numFmtId="0" fontId="23" fillId="0" borderId="10" xfId="0" applyFont="1" applyFill="1" applyBorder="1" applyAlignment="1">
      <alignment horizontal="right" vertical="top" wrapText="1"/>
    </xf>
    <xf numFmtId="0" fontId="23" fillId="0" borderId="10" xfId="0" applyFont="1" applyBorder="1"/>
    <xf numFmtId="0" fontId="23" fillId="3" borderId="18" xfId="0" applyFont="1" applyFill="1" applyBorder="1" applyAlignment="1">
      <alignment horizontal="right" wrapText="1"/>
    </xf>
    <xf numFmtId="2" fontId="23" fillId="3" borderId="5" xfId="0" applyNumberFormat="1" applyFont="1" applyFill="1" applyBorder="1"/>
    <xf numFmtId="0" fontId="23" fillId="0" borderId="19" xfId="0" applyFont="1" applyBorder="1"/>
    <xf numFmtId="2" fontId="23" fillId="3" borderId="18" xfId="0" applyNumberFormat="1" applyFont="1" applyFill="1" applyBorder="1"/>
    <xf numFmtId="0" fontId="23" fillId="3" borderId="5" xfId="0" applyFont="1" applyFill="1" applyBorder="1"/>
    <xf numFmtId="0" fontId="23" fillId="3" borderId="22" xfId="0" applyFont="1" applyFill="1" applyBorder="1"/>
    <xf numFmtId="164" fontId="23" fillId="0" borderId="14" xfId="0" applyNumberFormat="1" applyFont="1" applyBorder="1"/>
    <xf numFmtId="0" fontId="25" fillId="0" borderId="0" xfId="0" applyFont="1"/>
    <xf numFmtId="164" fontId="23" fillId="0" borderId="21" xfId="0" applyNumberFormat="1" applyFont="1" applyBorder="1"/>
    <xf numFmtId="0" fontId="22" fillId="0" borderId="0" xfId="0" applyFont="1" applyBorder="1" applyAlignment="1">
      <alignment horizontal="right"/>
    </xf>
    <xf numFmtId="164" fontId="23" fillId="0" borderId="0" xfId="0" applyNumberFormat="1" applyFont="1" applyBorder="1"/>
    <xf numFmtId="0" fontId="23" fillId="3" borderId="22" xfId="0" applyFont="1" applyFill="1" applyBorder="1" applyAlignment="1">
      <alignment horizontal="right" wrapText="1"/>
    </xf>
    <xf numFmtId="2" fontId="23" fillId="3" borderId="8" xfId="0" applyNumberFormat="1" applyFont="1" applyFill="1" applyBorder="1"/>
    <xf numFmtId="0" fontId="23" fillId="0" borderId="23" xfId="0" applyFont="1" applyBorder="1"/>
    <xf numFmtId="2" fontId="23" fillId="3" borderId="22" xfId="0" applyNumberFormat="1" applyFont="1" applyFill="1" applyBorder="1"/>
    <xf numFmtId="0" fontId="23" fillId="3" borderId="8" xfId="0" applyFont="1" applyFill="1" applyBorder="1"/>
    <xf numFmtId="2" fontId="23" fillId="3" borderId="9" xfId="0" applyNumberFormat="1" applyFont="1" applyFill="1" applyBorder="1"/>
    <xf numFmtId="0" fontId="23" fillId="3" borderId="9" xfId="0" applyFont="1" applyFill="1" applyBorder="1" applyAlignment="1">
      <alignment horizontal="right" vertical="center" wrapText="1"/>
    </xf>
    <xf numFmtId="2" fontId="23" fillId="3" borderId="3" xfId="0" applyNumberFormat="1" applyFont="1" applyFill="1" applyBorder="1" applyAlignment="1">
      <alignment vertical="center"/>
    </xf>
    <xf numFmtId="0" fontId="23" fillId="0" borderId="10" xfId="0" applyFont="1" applyBorder="1" applyAlignment="1">
      <alignment vertical="center"/>
    </xf>
    <xf numFmtId="164" fontId="23" fillId="3" borderId="5" xfId="0" applyNumberFormat="1" applyFont="1" applyFill="1" applyBorder="1"/>
    <xf numFmtId="0" fontId="23" fillId="0" borderId="3" xfId="0" applyFont="1" applyFill="1" applyBorder="1"/>
    <xf numFmtId="2" fontId="23" fillId="0" borderId="3" xfId="0" applyNumberFormat="1" applyFont="1" applyBorder="1"/>
    <xf numFmtId="0" fontId="23" fillId="1" borderId="3" xfId="0" applyFont="1" applyFill="1" applyBorder="1"/>
    <xf numFmtId="0" fontId="23" fillId="0" borderId="0" xfId="0" applyFont="1" applyAlignment="1">
      <alignment wrapText="1"/>
    </xf>
    <xf numFmtId="0" fontId="23" fillId="3" borderId="9" xfId="0" applyFont="1" applyFill="1" applyBorder="1" applyAlignment="1">
      <alignment horizontal="left" wrapText="1"/>
    </xf>
    <xf numFmtId="0" fontId="23" fillId="3" borderId="28" xfId="0" applyFont="1" applyFill="1" applyBorder="1" applyAlignment="1">
      <alignment horizontal="left" vertical="top" wrapText="1"/>
    </xf>
    <xf numFmtId="2" fontId="23" fillId="3" borderId="29" xfId="0" applyNumberFormat="1" applyFont="1" applyFill="1" applyBorder="1" applyAlignment="1">
      <alignment horizontal="right" vertical="top" wrapText="1"/>
    </xf>
    <xf numFmtId="0" fontId="23" fillId="0" borderId="30" xfId="0" applyFont="1" applyFill="1" applyBorder="1" applyAlignment="1">
      <alignment horizontal="center" vertical="top" wrapText="1"/>
    </xf>
    <xf numFmtId="0" fontId="23" fillId="3" borderId="44" xfId="0" applyFont="1" applyFill="1" applyBorder="1" applyAlignment="1">
      <alignment horizontal="center" vertical="top" wrapText="1"/>
    </xf>
    <xf numFmtId="0" fontId="23" fillId="3" borderId="24" xfId="0" applyFont="1" applyFill="1" applyBorder="1" applyAlignment="1">
      <alignment horizontal="center" vertical="top" wrapText="1"/>
    </xf>
    <xf numFmtId="0" fontId="23" fillId="3" borderId="10" xfId="0" applyFont="1" applyFill="1" applyBorder="1" applyAlignment="1">
      <alignment horizontal="center" vertical="top" wrapText="1"/>
    </xf>
    <xf numFmtId="0" fontId="23" fillId="3" borderId="8" xfId="0" applyFont="1" applyFill="1" applyBorder="1" applyAlignment="1">
      <alignment wrapText="1"/>
    </xf>
    <xf numFmtId="0" fontId="23" fillId="0" borderId="37" xfId="0" applyFont="1" applyBorder="1" applyAlignment="1">
      <alignment horizontal="left"/>
    </xf>
    <xf numFmtId="0" fontId="22" fillId="0" borderId="37" xfId="0" applyFont="1" applyBorder="1" applyAlignment="1">
      <alignment horizontal="right"/>
    </xf>
    <xf numFmtId="0" fontId="23" fillId="0" borderId="37" xfId="0" applyFont="1" applyBorder="1"/>
    <xf numFmtId="0" fontId="22" fillId="0" borderId="46" xfId="0" applyFont="1" applyFill="1" applyBorder="1" applyAlignment="1">
      <alignment horizontal="right"/>
    </xf>
    <xf numFmtId="164" fontId="23" fillId="3" borderId="3" xfId="0" applyNumberFormat="1" applyFont="1" applyFill="1" applyBorder="1"/>
    <xf numFmtId="164" fontId="23" fillId="3" borderId="45" xfId="0" applyNumberFormat="1" applyFont="1" applyFill="1" applyBorder="1" applyAlignment="1">
      <alignment horizontal="right" vertical="top" wrapText="1"/>
    </xf>
    <xf numFmtId="164" fontId="23" fillId="3" borderId="14" xfId="0" applyNumberFormat="1" applyFont="1" applyFill="1" applyBorder="1" applyAlignment="1">
      <alignment wrapText="1"/>
    </xf>
    <xf numFmtId="0" fontId="24" fillId="3" borderId="47" xfId="0" applyFont="1" applyFill="1" applyBorder="1" applyAlignment="1">
      <alignment horizontal="center" vertical="top" wrapText="1"/>
    </xf>
    <xf numFmtId="0" fontId="23" fillId="0" borderId="1" xfId="0" applyFont="1" applyBorder="1"/>
    <xf numFmtId="1" fontId="23" fillId="0" borderId="1" xfId="0" applyNumberFormat="1" applyFont="1" applyBorder="1"/>
    <xf numFmtId="4" fontId="23" fillId="0" borderId="1" xfId="0" applyNumberFormat="1" applyFont="1" applyBorder="1"/>
    <xf numFmtId="0" fontId="23" fillId="0" borderId="11" xfId="0" applyFont="1" applyBorder="1" applyAlignment="1">
      <alignment wrapText="1"/>
    </xf>
    <xf numFmtId="0" fontId="23" fillId="0" borderId="48" xfId="0" applyFont="1" applyBorder="1" applyAlignment="1">
      <alignment vertical="top" wrapText="1"/>
    </xf>
    <xf numFmtId="0" fontId="23" fillId="0" borderId="30" xfId="0" applyFont="1" applyBorder="1"/>
    <xf numFmtId="165" fontId="23" fillId="0" borderId="1" xfId="0" applyNumberFormat="1" applyFont="1" applyFill="1" applyBorder="1" applyAlignment="1"/>
    <xf numFmtId="164" fontId="23" fillId="0" borderId="40" xfId="0" applyNumberFormat="1" applyFont="1" applyFill="1" applyBorder="1"/>
    <xf numFmtId="165" fontId="23" fillId="0" borderId="10" xfId="0" applyNumberFormat="1" applyFont="1" applyBorder="1"/>
    <xf numFmtId="164" fontId="23" fillId="0" borderId="26" xfId="0" applyNumberFormat="1" applyFont="1" applyFill="1" applyBorder="1"/>
    <xf numFmtId="165" fontId="23" fillId="0" borderId="3" xfId="0" applyNumberFormat="1" applyFont="1" applyFill="1" applyBorder="1" applyAlignment="1"/>
    <xf numFmtId="0" fontId="23" fillId="0" borderId="0" xfId="0" applyFont="1" applyFill="1"/>
    <xf numFmtId="164" fontId="23" fillId="0" borderId="1" xfId="0" applyNumberFormat="1" applyFont="1" applyFill="1" applyBorder="1"/>
    <xf numFmtId="164" fontId="23" fillId="0" borderId="3" xfId="0" applyNumberFormat="1" applyFont="1" applyFill="1" applyBorder="1"/>
    <xf numFmtId="164" fontId="23" fillId="3" borderId="8" xfId="0" applyNumberFormat="1" applyFont="1" applyFill="1" applyBorder="1"/>
    <xf numFmtId="40" fontId="17" fillId="0" borderId="3" xfId="0" applyNumberFormat="1" applyFont="1" applyBorder="1" applyAlignment="1">
      <alignment horizontal="right"/>
    </xf>
    <xf numFmtId="0" fontId="7" fillId="0" borderId="3" xfId="0" applyFont="1" applyFill="1" applyBorder="1" applyAlignment="1">
      <alignment horizontal="left" wrapText="1"/>
    </xf>
    <xf numFmtId="0" fontId="7" fillId="0" borderId="3" xfId="0" applyFont="1" applyFill="1" applyBorder="1" applyAlignment="1">
      <alignment horizontal="center" wrapText="1"/>
    </xf>
    <xf numFmtId="0" fontId="3" fillId="0" borderId="3" xfId="0" applyFont="1" applyBorder="1" applyAlignment="1">
      <alignment horizontal="left" wrapText="1"/>
    </xf>
    <xf numFmtId="0" fontId="3" fillId="0" borderId="5" xfId="0" applyFont="1" applyBorder="1" applyAlignment="1">
      <alignment horizontal="left" wrapText="1"/>
    </xf>
    <xf numFmtId="0" fontId="7" fillId="0" borderId="1" xfId="0" applyFont="1" applyBorder="1" applyAlignment="1">
      <alignment horizontal="center" wrapText="1"/>
    </xf>
    <xf numFmtId="0" fontId="3" fillId="0" borderId="1" xfId="0" applyFont="1" applyBorder="1" applyAlignment="1"/>
    <xf numFmtId="0" fontId="7" fillId="0" borderId="0" xfId="0" applyFont="1" applyBorder="1" applyAlignment="1">
      <alignment horizontal="right"/>
    </xf>
    <xf numFmtId="0" fontId="3" fillId="0" borderId="0" xfId="0" applyFont="1" applyBorder="1" applyAlignment="1"/>
    <xf numFmtId="0" fontId="13" fillId="0" borderId="0" xfId="0" applyFont="1" applyFill="1" applyBorder="1" applyAlignment="1">
      <alignment horizontal="left"/>
    </xf>
    <xf numFmtId="0" fontId="26" fillId="0" borderId="0" xfId="0" applyFont="1" applyBorder="1" applyAlignment="1">
      <alignment horizontal="left"/>
    </xf>
    <xf numFmtId="0" fontId="26" fillId="0" borderId="0" xfId="0" applyFont="1"/>
    <xf numFmtId="0" fontId="7" fillId="4" borderId="3" xfId="0" applyFont="1" applyFill="1" applyBorder="1" applyAlignment="1">
      <alignment horizontal="left" wrapText="1"/>
    </xf>
    <xf numFmtId="0" fontId="6" fillId="4" borderId="3" xfId="0" applyFont="1" applyFill="1" applyBorder="1" applyAlignment="1">
      <alignment horizontal="center" wrapText="1"/>
    </xf>
    <xf numFmtId="0" fontId="3" fillId="4" borderId="3" xfId="0" applyFont="1" applyFill="1" applyBorder="1" applyAlignment="1">
      <alignment horizontal="right"/>
    </xf>
    <xf numFmtId="0" fontId="3" fillId="4" borderId="3" xfId="0" applyFont="1" applyFill="1" applyBorder="1"/>
    <xf numFmtId="0" fontId="27" fillId="5" borderId="3" xfId="0" applyFont="1" applyFill="1" applyBorder="1" applyAlignment="1">
      <alignment horizontal="right"/>
    </xf>
    <xf numFmtId="0" fontId="3" fillId="5" borderId="3" xfId="0" applyFont="1" applyFill="1" applyBorder="1"/>
    <xf numFmtId="0" fontId="3" fillId="4" borderId="3" xfId="0" applyFont="1" applyFill="1" applyBorder="1" applyAlignment="1">
      <alignment horizontal="right" wrapText="1"/>
    </xf>
    <xf numFmtId="0" fontId="6" fillId="4" borderId="1" xfId="0" applyFont="1" applyFill="1" applyBorder="1" applyAlignment="1">
      <alignment horizontal="left" wrapText="1"/>
    </xf>
    <xf numFmtId="0" fontId="3" fillId="4" borderId="1" xfId="0" applyFont="1" applyFill="1" applyBorder="1" applyAlignment="1">
      <alignment horizontal="right" wrapText="1"/>
    </xf>
    <xf numFmtId="0" fontId="3" fillId="4" borderId="3" xfId="0" applyFont="1" applyFill="1" applyBorder="1" applyAlignment="1"/>
    <xf numFmtId="0" fontId="3" fillId="4" borderId="1" xfId="0" applyFont="1" applyFill="1" applyBorder="1" applyAlignment="1">
      <alignment horizontal="right"/>
    </xf>
    <xf numFmtId="164" fontId="3" fillId="4" borderId="3" xfId="0" applyNumberFormat="1" applyFont="1" applyFill="1" applyBorder="1"/>
    <xf numFmtId="0" fontId="6" fillId="4" borderId="3" xfId="0" applyFont="1" applyFill="1" applyBorder="1" applyAlignment="1">
      <alignment horizontal="right"/>
    </xf>
    <xf numFmtId="0" fontId="3" fillId="0" borderId="3" xfId="0" applyFont="1" applyFill="1" applyBorder="1"/>
    <xf numFmtId="0" fontId="28" fillId="4" borderId="1" xfId="0" applyFont="1" applyFill="1" applyBorder="1" applyAlignment="1">
      <alignment horizontal="left"/>
    </xf>
    <xf numFmtId="0" fontId="6" fillId="4" borderId="3" xfId="0" applyFont="1" applyFill="1" applyBorder="1" applyAlignment="1">
      <alignment horizontal="right" wrapText="1"/>
    </xf>
    <xf numFmtId="0" fontId="6" fillId="0" borderId="3" xfId="0" applyFont="1" applyBorder="1"/>
    <xf numFmtId="0" fontId="6" fillId="0" borderId="3" xfId="0" applyFont="1" applyBorder="1" applyAlignment="1">
      <alignment horizontal="center"/>
    </xf>
    <xf numFmtId="0" fontId="3" fillId="0" borderId="3" xfId="0" applyFont="1" applyBorder="1" applyAlignment="1">
      <alignment horizontal="right"/>
    </xf>
    <xf numFmtId="0" fontId="3" fillId="0" borderId="0" xfId="0" applyFont="1" applyBorder="1"/>
    <xf numFmtId="14" fontId="3" fillId="0" borderId="0" xfId="0" applyNumberFormat="1" applyFont="1" applyFill="1" applyBorder="1" applyAlignment="1">
      <alignment horizontal="left"/>
    </xf>
    <xf numFmtId="164" fontId="3" fillId="0" borderId="3" xfId="0" applyNumberFormat="1" applyFont="1" applyBorder="1" applyAlignment="1">
      <alignment horizontal="right"/>
    </xf>
    <xf numFmtId="0" fontId="23" fillId="0" borderId="0" xfId="0" applyFont="1" applyAlignment="1">
      <alignment wrapText="1"/>
    </xf>
    <xf numFmtId="0" fontId="23" fillId="3" borderId="3" xfId="0" applyFont="1" applyFill="1" applyBorder="1" applyAlignment="1">
      <alignment horizontal="left" vertical="top" wrapText="1"/>
    </xf>
    <xf numFmtId="164" fontId="23" fillId="3" borderId="10" xfId="0" applyNumberFormat="1" applyFont="1" applyFill="1" applyBorder="1"/>
    <xf numFmtId="164" fontId="23" fillId="3" borderId="30" xfId="0" applyNumberFormat="1" applyFont="1" applyFill="1" applyBorder="1"/>
    <xf numFmtId="164" fontId="23" fillId="3" borderId="26" xfId="0" applyNumberFormat="1" applyFont="1" applyFill="1" applyBorder="1"/>
    <xf numFmtId="0" fontId="23" fillId="3" borderId="3" xfId="0" applyFont="1" applyFill="1" applyBorder="1" applyAlignment="1">
      <alignment horizontal="right" wrapText="1"/>
    </xf>
    <xf numFmtId="0" fontId="23" fillId="3" borderId="3" xfId="0" applyFont="1" applyFill="1" applyBorder="1" applyAlignment="1">
      <alignment wrapText="1"/>
    </xf>
    <xf numFmtId="165" fontId="23" fillId="0" borderId="10" xfId="0" applyNumberFormat="1" applyFont="1" applyFill="1" applyBorder="1" applyAlignment="1"/>
    <xf numFmtId="0" fontId="29" fillId="0" borderId="0" xfId="3" applyFont="1"/>
    <xf numFmtId="0" fontId="3" fillId="0" borderId="0" xfId="3" applyFont="1"/>
    <xf numFmtId="0" fontId="30" fillId="0" borderId="0" xfId="3" applyFont="1"/>
    <xf numFmtId="0" fontId="30" fillId="0" borderId="0" xfId="3" applyFont="1" applyAlignment="1">
      <alignment horizontal="center"/>
    </xf>
    <xf numFmtId="0" fontId="31" fillId="0" borderId="3" xfId="3" applyFont="1" applyFill="1" applyBorder="1"/>
    <xf numFmtId="0" fontId="31" fillId="0" borderId="3" xfId="3" applyFont="1" applyFill="1" applyBorder="1" applyAlignment="1">
      <alignment horizontal="center"/>
    </xf>
    <xf numFmtId="0" fontId="32" fillId="0" borderId="3" xfId="3" applyFont="1" applyBorder="1"/>
    <xf numFmtId="0" fontId="32" fillId="0" borderId="3" xfId="3" applyFont="1" applyBorder="1" applyAlignment="1">
      <alignment horizontal="center"/>
    </xf>
    <xf numFmtId="2" fontId="32" fillId="0" borderId="3" xfId="3" applyNumberFormat="1" applyFont="1" applyBorder="1" applyAlignment="1">
      <alignment horizontal="center"/>
    </xf>
    <xf numFmtId="0" fontId="32" fillId="0" borderId="3" xfId="3" applyFont="1" applyFill="1" applyBorder="1" applyAlignment="1">
      <alignment horizontal="center"/>
    </xf>
    <xf numFmtId="0" fontId="32" fillId="0" borderId="3" xfId="3" applyFont="1" applyFill="1" applyBorder="1"/>
    <xf numFmtId="0" fontId="32" fillId="0" borderId="0" xfId="3" applyFont="1" applyBorder="1"/>
    <xf numFmtId="0" fontId="32" fillId="0" borderId="0" xfId="3" applyFont="1" applyBorder="1" applyAlignment="1">
      <alignment horizontal="center"/>
    </xf>
    <xf numFmtId="0" fontId="23" fillId="0" borderId="0" xfId="3" applyFont="1"/>
    <xf numFmtId="0" fontId="32" fillId="0" borderId="0" xfId="3" applyFont="1" applyFill="1" applyBorder="1" applyAlignment="1">
      <alignment horizontal="center"/>
    </xf>
    <xf numFmtId="0" fontId="31" fillId="0" borderId="3" xfId="3" applyFont="1" applyFill="1" applyBorder="1" applyAlignment="1">
      <alignment horizontal="center" vertical="top"/>
    </xf>
    <xf numFmtId="0" fontId="31" fillId="0" borderId="1" xfId="3" applyFont="1" applyFill="1" applyBorder="1" applyAlignment="1">
      <alignment horizontal="center" vertical="top"/>
    </xf>
    <xf numFmtId="0" fontId="31" fillId="0" borderId="1" xfId="3" applyFont="1" applyFill="1" applyBorder="1" applyAlignment="1">
      <alignment horizontal="center" vertical="top" wrapText="1"/>
    </xf>
    <xf numFmtId="0" fontId="22" fillId="0" borderId="3" xfId="3" applyFont="1" applyBorder="1" applyAlignment="1">
      <alignment horizontal="center" vertical="top"/>
    </xf>
    <xf numFmtId="0" fontId="22" fillId="0" borderId="3" xfId="3" applyFont="1" applyBorder="1" applyAlignment="1">
      <alignment horizontal="center" vertical="top" wrapText="1"/>
    </xf>
    <xf numFmtId="0" fontId="22" fillId="0" borderId="0" xfId="3" applyFont="1" applyBorder="1" applyAlignment="1">
      <alignment horizontal="center" vertical="top"/>
    </xf>
    <xf numFmtId="0" fontId="23" fillId="0" borderId="0" xfId="3" applyFont="1" applyAlignment="1">
      <alignment vertical="top"/>
    </xf>
    <xf numFmtId="0" fontId="32" fillId="0" borderId="1" xfId="3" applyFont="1" applyBorder="1" applyAlignment="1">
      <alignment horizontal="center"/>
    </xf>
    <xf numFmtId="0" fontId="23" fillId="0" borderId="3" xfId="3" applyFont="1" applyBorder="1"/>
    <xf numFmtId="0" fontId="23" fillId="0" borderId="0" xfId="3" applyFont="1" applyBorder="1"/>
    <xf numFmtId="0" fontId="32" fillId="0" borderId="3" xfId="3" applyFont="1" applyBorder="1" applyAlignment="1">
      <alignment wrapText="1"/>
    </xf>
    <xf numFmtId="0" fontId="32" fillId="0" borderId="1" xfId="3" applyFont="1" applyFill="1" applyBorder="1" applyAlignment="1">
      <alignment horizontal="center"/>
    </xf>
    <xf numFmtId="0" fontId="23" fillId="0" borderId="3" xfId="3" applyFont="1" applyFill="1" applyBorder="1"/>
    <xf numFmtId="0" fontId="23" fillId="0" borderId="0" xfId="3" applyFont="1" applyFill="1" applyBorder="1"/>
    <xf numFmtId="0" fontId="22" fillId="0" borderId="0" xfId="3" applyFont="1" applyAlignment="1">
      <alignment horizontal="right"/>
    </xf>
    <xf numFmtId="1" fontId="23" fillId="6" borderId="3" xfId="3" applyNumberFormat="1" applyFont="1" applyFill="1" applyBorder="1"/>
    <xf numFmtId="0" fontId="22" fillId="0" borderId="0" xfId="3" applyFont="1"/>
    <xf numFmtId="1" fontId="23" fillId="0" borderId="3" xfId="3" applyNumberFormat="1" applyFont="1" applyFill="1" applyBorder="1"/>
    <xf numFmtId="0" fontId="32" fillId="0" borderId="1" xfId="3" applyFont="1" applyBorder="1" applyAlignment="1">
      <alignment horizontal="center" wrapText="1"/>
    </xf>
    <xf numFmtId="0" fontId="32" fillId="0" borderId="3" xfId="3" applyFont="1" applyFill="1" applyBorder="1" applyAlignment="1">
      <alignment wrapText="1"/>
    </xf>
    <xf numFmtId="0" fontId="32" fillId="0" borderId="1" xfId="3" applyFont="1" applyFill="1" applyBorder="1" applyAlignment="1">
      <alignment horizontal="center" wrapText="1"/>
    </xf>
    <xf numFmtId="0" fontId="29" fillId="0" borderId="0" xfId="3" applyFont="1" applyFill="1"/>
    <xf numFmtId="0" fontId="23" fillId="0" borderId="0" xfId="3" applyFont="1" applyFill="1"/>
    <xf numFmtId="0" fontId="22" fillId="0" borderId="3" xfId="3" applyFont="1" applyFill="1" applyBorder="1" applyAlignment="1">
      <alignment horizontal="center" vertical="top"/>
    </xf>
    <xf numFmtId="0" fontId="22" fillId="0" borderId="3" xfId="3" applyFont="1" applyFill="1" applyBorder="1" applyAlignment="1">
      <alignment horizontal="center" vertical="top" wrapText="1"/>
    </xf>
    <xf numFmtId="0" fontId="23" fillId="0" borderId="3" xfId="3" applyFont="1" applyFill="1" applyBorder="1" applyAlignment="1">
      <alignment horizontal="center"/>
    </xf>
    <xf numFmtId="0" fontId="28" fillId="0" borderId="0" xfId="3" applyFont="1"/>
    <xf numFmtId="0" fontId="32" fillId="0" borderId="0" xfId="3" applyFont="1" applyFill="1" applyBorder="1" applyAlignment="1">
      <alignment wrapText="1"/>
    </xf>
    <xf numFmtId="0" fontId="32" fillId="0" borderId="0" xfId="3" applyFont="1" applyBorder="1" applyAlignment="1">
      <alignment horizontal="center" wrapText="1"/>
    </xf>
    <xf numFmtId="0" fontId="37" fillId="0" borderId="0" xfId="0" applyFont="1" applyAlignment="1">
      <alignment vertical="top" wrapText="1"/>
    </xf>
    <xf numFmtId="0" fontId="38" fillId="0" borderId="0" xfId="0" applyFont="1" applyAlignment="1">
      <alignment vertical="top" wrapText="1"/>
    </xf>
    <xf numFmtId="0" fontId="36" fillId="0" borderId="0" xfId="6" applyFont="1" applyAlignment="1">
      <alignment vertical="top" wrapText="1"/>
    </xf>
    <xf numFmtId="2" fontId="37" fillId="0" borderId="0" xfId="0" applyNumberFormat="1" applyFont="1" applyAlignment="1">
      <alignment vertical="top" wrapText="1"/>
    </xf>
    <xf numFmtId="1" fontId="37" fillId="0" borderId="0" xfId="0" applyNumberFormat="1" applyFont="1" applyAlignment="1">
      <alignment vertical="top" wrapText="1"/>
    </xf>
    <xf numFmtId="1" fontId="32" fillId="0" borderId="3" xfId="3" applyNumberFormat="1" applyFont="1" applyBorder="1" applyAlignment="1">
      <alignment horizont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horizontal="left" vertical="center" indent="4"/>
    </xf>
    <xf numFmtId="0" fontId="23" fillId="2" borderId="3" xfId="3" applyFont="1" applyFill="1" applyBorder="1"/>
    <xf numFmtId="49" fontId="43" fillId="0" borderId="0" xfId="4" applyNumberFormat="1" applyFont="1"/>
    <xf numFmtId="0" fontId="44" fillId="0" borderId="0" xfId="4" applyFont="1"/>
    <xf numFmtId="49" fontId="43" fillId="0" borderId="52" xfId="4" applyNumberFormat="1" applyFont="1" applyBorder="1" applyAlignment="1">
      <alignment wrapText="1"/>
    </xf>
    <xf numFmtId="0" fontId="43" fillId="0" borderId="27" xfId="4" applyFont="1" applyBorder="1" applyAlignment="1">
      <alignment wrapText="1"/>
    </xf>
    <xf numFmtId="0" fontId="43" fillId="0" borderId="53" xfId="4" applyFont="1" applyBorder="1" applyAlignment="1">
      <alignment wrapText="1"/>
    </xf>
    <xf numFmtId="49" fontId="44" fillId="8" borderId="0" xfId="4" applyNumberFormat="1" applyFont="1" applyFill="1"/>
    <xf numFmtId="0" fontId="44" fillId="8" borderId="0" xfId="4" applyFont="1" applyFill="1"/>
    <xf numFmtId="0" fontId="44" fillId="0" borderId="0" xfId="4" applyFont="1" applyFill="1"/>
    <xf numFmtId="49" fontId="44" fillId="0" borderId="3" xfId="4" applyNumberFormat="1" applyFont="1" applyBorder="1"/>
    <xf numFmtId="0" fontId="44" fillId="0" borderId="3" xfId="4" applyFont="1" applyBorder="1"/>
    <xf numFmtId="164" fontId="44" fillId="0" borderId="3" xfId="4" applyNumberFormat="1" applyFont="1" applyBorder="1"/>
    <xf numFmtId="164" fontId="44" fillId="0" borderId="0" xfId="4" applyNumberFormat="1" applyFont="1" applyFill="1" applyBorder="1"/>
    <xf numFmtId="49" fontId="44" fillId="0" borderId="0" xfId="4" applyNumberFormat="1" applyFont="1" applyBorder="1"/>
    <xf numFmtId="0" fontId="44" fillId="0" borderId="0" xfId="4" applyFont="1" applyBorder="1"/>
    <xf numFmtId="164" fontId="44" fillId="0" borderId="0" xfId="4" applyNumberFormat="1" applyFont="1" applyBorder="1"/>
    <xf numFmtId="164" fontId="44" fillId="8" borderId="42" xfId="4" applyNumberFormat="1" applyFont="1" applyFill="1" applyBorder="1"/>
    <xf numFmtId="164" fontId="44" fillId="0" borderId="8" xfId="4" applyNumberFormat="1" applyFont="1" applyBorder="1"/>
    <xf numFmtId="49" fontId="44" fillId="0" borderId="0" xfId="4" applyNumberFormat="1" applyFont="1" applyFill="1"/>
    <xf numFmtId="0" fontId="44" fillId="9" borderId="0" xfId="4" applyFont="1" applyFill="1"/>
    <xf numFmtId="0" fontId="44" fillId="10" borderId="3" xfId="4" applyFont="1" applyFill="1" applyBorder="1"/>
    <xf numFmtId="164" fontId="44" fillId="10" borderId="3" xfId="4" applyNumberFormat="1" applyFont="1" applyFill="1" applyBorder="1"/>
    <xf numFmtId="49" fontId="44" fillId="0" borderId="0" xfId="4" applyNumberFormat="1" applyFont="1"/>
    <xf numFmtId="8" fontId="44" fillId="0" borderId="3" xfId="4" applyNumberFormat="1" applyFont="1" applyBorder="1"/>
    <xf numFmtId="0" fontId="45" fillId="0" borderId="0" xfId="4" applyFont="1" applyAlignment="1">
      <alignment horizontal="left" wrapText="1"/>
    </xf>
    <xf numFmtId="0" fontId="45" fillId="0" borderId="0" xfId="4" applyFont="1" applyAlignment="1">
      <alignment horizontal="center" wrapText="1"/>
    </xf>
    <xf numFmtId="0" fontId="45" fillId="0" borderId="55" xfId="4" applyFont="1" applyBorder="1" applyAlignment="1">
      <alignment horizontal="center" wrapText="1"/>
    </xf>
    <xf numFmtId="0" fontId="45" fillId="0" borderId="0" xfId="4" applyFont="1" applyFill="1" applyBorder="1" applyAlignment="1">
      <alignment horizontal="center" wrapText="1"/>
    </xf>
    <xf numFmtId="0" fontId="34" fillId="0" borderId="0" xfId="4"/>
    <xf numFmtId="0" fontId="45" fillId="0" borderId="0" xfId="4" applyFont="1" applyAlignment="1">
      <alignment wrapText="1"/>
    </xf>
    <xf numFmtId="0" fontId="34" fillId="0" borderId="0" xfId="4" applyAlignment="1">
      <alignment horizontal="center"/>
    </xf>
    <xf numFmtId="0" fontId="45" fillId="0" borderId="0" xfId="4" applyFont="1" applyAlignment="1">
      <alignment horizontal="center"/>
    </xf>
    <xf numFmtId="10" fontId="34" fillId="0" borderId="55" xfId="4" applyNumberFormat="1" applyBorder="1" applyAlignment="1">
      <alignment horizontal="center"/>
    </xf>
    <xf numFmtId="10" fontId="34" fillId="0" borderId="0" xfId="4" applyNumberFormat="1" applyAlignment="1">
      <alignment horizontal="center"/>
    </xf>
    <xf numFmtId="10" fontId="34" fillId="0" borderId="0" xfId="4" applyNumberFormat="1"/>
    <xf numFmtId="0" fontId="34" fillId="0" borderId="56" xfId="4" applyBorder="1" applyAlignment="1">
      <alignment horizontal="center"/>
    </xf>
    <xf numFmtId="10" fontId="34" fillId="0" borderId="57" xfId="4" applyNumberFormat="1" applyBorder="1" applyAlignment="1">
      <alignment horizontal="center"/>
    </xf>
    <xf numFmtId="10" fontId="34" fillId="0" borderId="56" xfId="4" applyNumberFormat="1" applyBorder="1" applyAlignment="1">
      <alignment horizontal="center"/>
    </xf>
    <xf numFmtId="10" fontId="34" fillId="0" borderId="56" xfId="4" applyNumberFormat="1" applyBorder="1"/>
    <xf numFmtId="0" fontId="34" fillId="11" borderId="56" xfId="4" applyFill="1" applyBorder="1" applyAlignment="1">
      <alignment horizontal="center"/>
    </xf>
    <xf numFmtId="10" fontId="34" fillId="11" borderId="56" xfId="4" applyNumberFormat="1" applyFill="1" applyBorder="1" applyAlignment="1">
      <alignment horizontal="center"/>
    </xf>
    <xf numFmtId="0" fontId="34" fillId="0" borderId="56" xfId="4" applyBorder="1"/>
    <xf numFmtId="10" fontId="34" fillId="11" borderId="56" xfId="4" applyNumberFormat="1" applyFill="1" applyBorder="1"/>
    <xf numFmtId="10" fontId="34" fillId="0" borderId="56" xfId="4" applyNumberFormat="1" applyFill="1" applyBorder="1"/>
    <xf numFmtId="10" fontId="34" fillId="0" borderId="58" xfId="4" applyNumberFormat="1" applyBorder="1" applyAlignment="1">
      <alignment horizontal="center"/>
    </xf>
    <xf numFmtId="10" fontId="34" fillId="0" borderId="0" xfId="4" applyNumberFormat="1" applyBorder="1" applyAlignment="1">
      <alignment horizontal="center"/>
    </xf>
    <xf numFmtId="10" fontId="34" fillId="0" borderId="59" xfId="4" applyNumberFormat="1" applyBorder="1" applyAlignment="1">
      <alignment horizontal="center"/>
    </xf>
    <xf numFmtId="10" fontId="34" fillId="0" borderId="0" xfId="4" applyNumberFormat="1" applyBorder="1"/>
    <xf numFmtId="0" fontId="34" fillId="0" borderId="0" xfId="4" applyBorder="1"/>
    <xf numFmtId="0" fontId="34" fillId="0" borderId="0" xfId="4" applyFill="1"/>
    <xf numFmtId="10" fontId="34" fillId="0" borderId="0" xfId="4" applyNumberFormat="1" applyFill="1" applyBorder="1" applyAlignment="1">
      <alignment horizontal="center"/>
    </xf>
    <xf numFmtId="0" fontId="45" fillId="0" borderId="51" xfId="4" applyFont="1" applyBorder="1" applyAlignment="1">
      <alignment horizontal="center" wrapText="1"/>
    </xf>
    <xf numFmtId="0" fontId="34" fillId="0" borderId="0" xfId="4" applyFill="1" applyBorder="1"/>
    <xf numFmtId="0" fontId="45" fillId="0" borderId="0" xfId="4" applyFont="1" applyFill="1" applyBorder="1" applyAlignment="1">
      <alignment wrapText="1"/>
    </xf>
    <xf numFmtId="0" fontId="34" fillId="0" borderId="0" xfId="4" applyFill="1" applyBorder="1" applyAlignment="1">
      <alignment horizontal="center"/>
    </xf>
    <xf numFmtId="0" fontId="34" fillId="0" borderId="0" xfId="4" applyAlignment="1">
      <alignment horizontal="center" wrapText="1"/>
    </xf>
    <xf numFmtId="10" fontId="34" fillId="0" borderId="0" xfId="4" applyNumberFormat="1" applyFill="1" applyBorder="1"/>
    <xf numFmtId="0" fontId="34" fillId="8" borderId="0" xfId="4" applyFill="1" applyAlignment="1">
      <alignment horizontal="center" wrapText="1"/>
    </xf>
    <xf numFmtId="0" fontId="34" fillId="8" borderId="0" xfId="4" applyFill="1" applyAlignment="1">
      <alignment horizontal="center"/>
    </xf>
    <xf numFmtId="0" fontId="34" fillId="8" borderId="0" xfId="4" applyFill="1"/>
    <xf numFmtId="0" fontId="34" fillId="8" borderId="51" xfId="4" applyFill="1" applyBorder="1" applyAlignment="1">
      <alignment horizontal="center" wrapText="1"/>
    </xf>
    <xf numFmtId="0" fontId="34" fillId="8" borderId="51" xfId="4" applyFill="1" applyBorder="1" applyAlignment="1">
      <alignment horizontal="center"/>
    </xf>
    <xf numFmtId="0" fontId="34" fillId="0" borderId="0" xfId="4" applyBorder="1" applyAlignment="1">
      <alignment horizontal="center"/>
    </xf>
    <xf numFmtId="0" fontId="34" fillId="0" borderId="60" xfId="4" applyBorder="1"/>
    <xf numFmtId="0" fontId="45" fillId="0" borderId="0" xfId="4" applyFont="1" applyBorder="1" applyAlignment="1">
      <alignment horizontal="center" wrapText="1"/>
    </xf>
    <xf numFmtId="0" fontId="45" fillId="0" borderId="0" xfId="4" applyFont="1" applyFill="1" applyAlignment="1">
      <alignment wrapText="1"/>
    </xf>
    <xf numFmtId="10" fontId="34" fillId="0" borderId="0" xfId="4" applyNumberFormat="1" applyFont="1" applyAlignment="1">
      <alignment horizontal="center" wrapText="1"/>
    </xf>
    <xf numFmtId="10" fontId="34" fillId="0" borderId="0" xfId="4" applyNumberFormat="1" applyAlignment="1">
      <alignment horizontal="center" wrapText="1"/>
    </xf>
    <xf numFmtId="10" fontId="34" fillId="8" borderId="0" xfId="4" applyNumberFormat="1" applyFill="1" applyBorder="1" applyAlignment="1">
      <alignment horizontal="center"/>
    </xf>
    <xf numFmtId="10" fontId="34" fillId="8" borderId="0" xfId="4" applyNumberFormat="1" applyFill="1" applyAlignment="1">
      <alignment horizontal="center"/>
    </xf>
    <xf numFmtId="10" fontId="34" fillId="8" borderId="0" xfId="4" applyNumberFormat="1" applyFont="1" applyFill="1" applyAlignment="1">
      <alignment horizontal="center" wrapText="1"/>
    </xf>
    <xf numFmtId="10" fontId="34" fillId="8" borderId="0" xfId="4" applyNumberFormat="1" applyFill="1" applyAlignment="1">
      <alignment horizontal="center" wrapText="1"/>
    </xf>
    <xf numFmtId="10" fontId="34" fillId="0" borderId="0" xfId="4" applyNumberFormat="1" applyFont="1" applyBorder="1" applyAlignment="1">
      <alignment horizontal="center" wrapText="1"/>
    </xf>
    <xf numFmtId="10" fontId="34" fillId="0" borderId="0" xfId="4" applyNumberFormat="1" applyBorder="1" applyAlignment="1">
      <alignment horizontal="center" wrapText="1"/>
    </xf>
    <xf numFmtId="10" fontId="34" fillId="8" borderId="51" xfId="4" applyNumberFormat="1" applyFill="1" applyBorder="1" applyAlignment="1">
      <alignment horizontal="center"/>
    </xf>
    <xf numFmtId="10" fontId="34" fillId="8" borderId="51" xfId="4" applyNumberFormat="1" applyFont="1" applyFill="1" applyBorder="1" applyAlignment="1">
      <alignment horizontal="center" wrapText="1"/>
    </xf>
    <xf numFmtId="10" fontId="34" fillId="8" borderId="51" xfId="4" applyNumberFormat="1" applyFill="1" applyBorder="1" applyAlignment="1">
      <alignment horizontal="center" wrapText="1"/>
    </xf>
    <xf numFmtId="0" fontId="45" fillId="0" borderId="0" xfId="4" applyFont="1"/>
    <xf numFmtId="0" fontId="45" fillId="0" borderId="0" xfId="4" applyNumberFormat="1" applyFont="1" applyAlignment="1">
      <alignment wrapText="1"/>
    </xf>
    <xf numFmtId="0" fontId="31" fillId="0" borderId="3" xfId="3" applyFont="1" applyFill="1" applyBorder="1" applyAlignment="1">
      <alignment horizontal="center" vertical="top" wrapText="1"/>
    </xf>
    <xf numFmtId="0" fontId="3" fillId="0" borderId="0" xfId="3" applyFont="1" applyFill="1"/>
    <xf numFmtId="0" fontId="6" fillId="0" borderId="0" xfId="3" applyFont="1" applyBorder="1" applyAlignment="1">
      <alignment horizontal="center"/>
    </xf>
    <xf numFmtId="0" fontId="3" fillId="0" borderId="51" xfId="3" applyFont="1" applyBorder="1"/>
    <xf numFmtId="2" fontId="23" fillId="0" borderId="3" xfId="3" applyNumberFormat="1" applyFont="1" applyFill="1" applyBorder="1"/>
    <xf numFmtId="0" fontId="10" fillId="0" borderId="0" xfId="0" applyFont="1" applyAlignment="1"/>
    <xf numFmtId="0" fontId="23" fillId="0" borderId="0" xfId="3" applyFont="1" applyAlignment="1"/>
    <xf numFmtId="49" fontId="45" fillId="0" borderId="0" xfId="4" applyNumberFormat="1" applyFont="1"/>
    <xf numFmtId="0" fontId="34" fillId="0" borderId="0" xfId="4" applyFont="1"/>
    <xf numFmtId="49" fontId="45" fillId="0" borderId="52" xfId="4" applyNumberFormat="1" applyFont="1" applyBorder="1" applyAlignment="1">
      <alignment wrapText="1"/>
    </xf>
    <xf numFmtId="0" fontId="45" fillId="0" borderId="27" xfId="4" applyFont="1" applyBorder="1" applyAlignment="1">
      <alignment wrapText="1"/>
    </xf>
    <xf numFmtId="0" fontId="45" fillId="0" borderId="53" xfId="4" applyFont="1" applyBorder="1" applyAlignment="1">
      <alignment wrapText="1"/>
    </xf>
    <xf numFmtId="49" fontId="34" fillId="8" borderId="0" xfId="4" applyNumberFormat="1" applyFont="1" applyFill="1"/>
    <xf numFmtId="0" fontId="34" fillId="8" borderId="0" xfId="4" applyFont="1" applyFill="1"/>
    <xf numFmtId="0" fontId="34" fillId="0" borderId="0" xfId="4" applyFont="1" applyFill="1"/>
    <xf numFmtId="49" fontId="34" fillId="0" borderId="3" xfId="4" applyNumberFormat="1" applyFont="1" applyBorder="1"/>
    <xf numFmtId="0" fontId="34" fillId="0" borderId="3" xfId="4" applyFont="1" applyBorder="1"/>
    <xf numFmtId="164" fontId="34" fillId="0" borderId="3" xfId="4" applyNumberFormat="1" applyFont="1" applyBorder="1"/>
    <xf numFmtId="164" fontId="34" fillId="0" borderId="0" xfId="4" applyNumberFormat="1" applyFont="1" applyFill="1" applyBorder="1"/>
    <xf numFmtId="49" fontId="34" fillId="0" borderId="0" xfId="4" applyNumberFormat="1" applyFont="1" applyBorder="1"/>
    <xf numFmtId="0" fontId="34" fillId="0" borderId="0" xfId="4" applyFont="1" applyBorder="1"/>
    <xf numFmtId="164" fontId="34" fillId="0" borderId="0" xfId="4" applyNumberFormat="1" applyFont="1" applyBorder="1"/>
    <xf numFmtId="0" fontId="34" fillId="8" borderId="42" xfId="4" applyFont="1" applyFill="1" applyBorder="1"/>
    <xf numFmtId="164" fontId="34" fillId="8" borderId="42" xfId="4" applyNumberFormat="1" applyFont="1" applyFill="1" applyBorder="1"/>
    <xf numFmtId="0" fontId="34" fillId="0" borderId="8" xfId="4" applyFont="1" applyBorder="1"/>
    <xf numFmtId="164" fontId="34" fillId="0" borderId="8" xfId="4" applyNumberFormat="1" applyFont="1" applyBorder="1"/>
    <xf numFmtId="49" fontId="34" fillId="0" borderId="0" xfId="4" applyNumberFormat="1" applyFont="1" applyFill="1"/>
    <xf numFmtId="0" fontId="34" fillId="0" borderId="3" xfId="4" applyFont="1" applyFill="1" applyBorder="1"/>
    <xf numFmtId="164" fontId="34" fillId="8" borderId="0" xfId="4" applyNumberFormat="1" applyFont="1" applyFill="1" applyBorder="1"/>
    <xf numFmtId="49" fontId="34" fillId="7" borderId="3" xfId="4" applyNumberFormat="1" applyFont="1" applyFill="1" applyBorder="1"/>
    <xf numFmtId="0" fontId="34" fillId="7" borderId="3" xfId="4" applyFont="1" applyFill="1" applyBorder="1"/>
    <xf numFmtId="164" fontId="34" fillId="7" borderId="3" xfId="4" applyNumberFormat="1" applyFont="1" applyFill="1" applyBorder="1"/>
    <xf numFmtId="49" fontId="34" fillId="0" borderId="3" xfId="4" applyNumberFormat="1" applyFont="1" applyFill="1" applyBorder="1"/>
    <xf numFmtId="0" fontId="34" fillId="0" borderId="2" xfId="4" applyFont="1" applyFill="1" applyBorder="1"/>
    <xf numFmtId="164" fontId="34" fillId="0" borderId="8" xfId="4" applyNumberFormat="1" applyFont="1" applyFill="1" applyBorder="1"/>
    <xf numFmtId="49" fontId="34" fillId="9" borderId="3" xfId="4" applyNumberFormat="1" applyFont="1" applyFill="1" applyBorder="1"/>
    <xf numFmtId="0" fontId="34" fillId="9" borderId="3" xfId="4" applyFont="1" applyFill="1" applyBorder="1"/>
    <xf numFmtId="0" fontId="34" fillId="9" borderId="0" xfId="4" applyFont="1" applyFill="1"/>
    <xf numFmtId="0" fontId="34" fillId="10" borderId="3" xfId="4" applyFont="1" applyFill="1" applyBorder="1"/>
    <xf numFmtId="164" fontId="34" fillId="10" borderId="3" xfId="4" applyNumberFormat="1" applyFont="1" applyFill="1" applyBorder="1"/>
    <xf numFmtId="49" fontId="34" fillId="0" borderId="54" xfId="4" applyNumberFormat="1" applyFont="1" applyBorder="1"/>
    <xf numFmtId="0" fontId="34" fillId="0" borderId="54" xfId="4" applyFont="1" applyBorder="1"/>
    <xf numFmtId="164" fontId="34" fillId="0" borderId="54" xfId="4" applyNumberFormat="1" applyFont="1" applyBorder="1"/>
    <xf numFmtId="0" fontId="45" fillId="0" borderId="0" xfId="4" applyFont="1" applyAlignment="1">
      <alignment horizontal="right"/>
    </xf>
    <xf numFmtId="8" fontId="34" fillId="0" borderId="0" xfId="4" applyNumberFormat="1" applyFont="1" applyBorder="1"/>
    <xf numFmtId="49" fontId="34" fillId="0" borderId="0" xfId="4" applyNumberFormat="1" applyFont="1"/>
    <xf numFmtId="8" fontId="34" fillId="0" borderId="0" xfId="4" applyNumberFormat="1" applyFont="1"/>
    <xf numFmtId="164" fontId="32" fillId="0" borderId="1" xfId="3" applyNumberFormat="1" applyFont="1" applyFill="1" applyBorder="1" applyAlignment="1">
      <alignment horizontal="center" wrapText="1"/>
    </xf>
    <xf numFmtId="164" fontId="32" fillId="0" borderId="1" xfId="3" applyNumberFormat="1" applyFont="1" applyFill="1" applyBorder="1" applyAlignment="1">
      <alignment horizontal="center"/>
    </xf>
    <xf numFmtId="164" fontId="32" fillId="0" borderId="3" xfId="3" applyNumberFormat="1" applyFont="1" applyFill="1" applyBorder="1" applyAlignment="1">
      <alignment horizontal="center"/>
    </xf>
    <xf numFmtId="164" fontId="23" fillId="0" borderId="3" xfId="3" applyNumberFormat="1" applyFont="1" applyFill="1" applyBorder="1"/>
    <xf numFmtId="178" fontId="23" fillId="0" borderId="3" xfId="3" applyNumberFormat="1" applyFont="1" applyFill="1" applyBorder="1"/>
    <xf numFmtId="0" fontId="47" fillId="0" borderId="3" xfId="3" applyFont="1" applyFill="1" applyBorder="1" applyAlignment="1">
      <alignment horizontal="left" vertical="top"/>
    </xf>
    <xf numFmtId="0" fontId="47" fillId="0" borderId="3" xfId="3" applyFont="1" applyFill="1" applyBorder="1" applyAlignment="1">
      <alignment horizontal="right" vertical="top"/>
    </xf>
    <xf numFmtId="164" fontId="47" fillId="0" borderId="3" xfId="3" applyNumberFormat="1" applyFont="1" applyFill="1" applyBorder="1" applyAlignment="1">
      <alignment horizontal="right" vertical="top" wrapText="1"/>
    </xf>
    <xf numFmtId="178" fontId="23" fillId="0" borderId="3" xfId="3" applyNumberFormat="1" applyFont="1" applyFill="1" applyBorder="1" applyAlignment="1">
      <alignment horizontal="right" vertical="top" wrapText="1"/>
    </xf>
    <xf numFmtId="0" fontId="10" fillId="0" borderId="0" xfId="0" applyFont="1" applyAlignment="1">
      <alignment wrapText="1"/>
    </xf>
    <xf numFmtId="0" fontId="0" fillId="0" borderId="0" xfId="0" applyAlignment="1">
      <alignment wrapText="1"/>
    </xf>
    <xf numFmtId="0" fontId="28" fillId="4" borderId="1" xfId="0" applyFont="1" applyFill="1" applyBorder="1" applyAlignment="1">
      <alignment horizontal="left"/>
    </xf>
    <xf numFmtId="0" fontId="6" fillId="4" borderId="1" xfId="0" applyFont="1" applyFill="1" applyBorder="1" applyAlignment="1">
      <alignment horizontal="left"/>
    </xf>
    <xf numFmtId="0" fontId="0" fillId="0" borderId="0" xfId="0" applyAlignment="1">
      <alignment vertical="top" wrapText="1"/>
    </xf>
    <xf numFmtId="0" fontId="7" fillId="0" borderId="1" xfId="0" applyFont="1" applyBorder="1" applyAlignment="1">
      <alignment horizontal="right"/>
    </xf>
    <xf numFmtId="0" fontId="3" fillId="0" borderId="4" xfId="0" applyFont="1" applyBorder="1" applyAlignment="1"/>
    <xf numFmtId="0" fontId="7" fillId="4" borderId="1" xfId="0" applyFont="1" applyFill="1" applyBorder="1" applyAlignment="1">
      <alignment horizontal="right" wrapText="1"/>
    </xf>
    <xf numFmtId="164" fontId="3" fillId="2" borderId="3" xfId="0" applyNumberFormat="1" applyFont="1" applyFill="1" applyBorder="1" applyAlignment="1"/>
    <xf numFmtId="3" fontId="3" fillId="2" borderId="3" xfId="0" applyNumberFormat="1" applyFont="1" applyFill="1" applyBorder="1" applyAlignment="1"/>
    <xf numFmtId="0" fontId="3" fillId="2" borderId="3" xfId="0" applyFont="1" applyFill="1" applyBorder="1" applyAlignment="1"/>
    <xf numFmtId="4" fontId="3" fillId="2" borderId="3" xfId="0" applyNumberFormat="1" applyFont="1" applyFill="1" applyBorder="1" applyAlignment="1"/>
    <xf numFmtId="164" fontId="3" fillId="0" borderId="3" xfId="0" applyNumberFormat="1" applyFont="1" applyFill="1" applyBorder="1" applyAlignment="1"/>
    <xf numFmtId="0" fontId="3" fillId="0" borderId="2" xfId="0" applyFont="1" applyBorder="1"/>
    <xf numFmtId="0" fontId="3" fillId="7" borderId="2" xfId="0" applyFont="1" applyFill="1" applyBorder="1"/>
    <xf numFmtId="0" fontId="3" fillId="7" borderId="1" xfId="0" applyFont="1" applyFill="1" applyBorder="1" applyAlignment="1"/>
    <xf numFmtId="0" fontId="3" fillId="7" borderId="3" xfId="0" applyFont="1" applyFill="1" applyBorder="1"/>
    <xf numFmtId="0" fontId="3" fillId="1" borderId="3" xfId="0" applyFont="1" applyFill="1" applyBorder="1"/>
    <xf numFmtId="0" fontId="3" fillId="0" borderId="3" xfId="0" applyFont="1" applyFill="1" applyBorder="1" applyAlignment="1"/>
    <xf numFmtId="0" fontId="3" fillId="7" borderId="3" xfId="0" applyFont="1" applyFill="1" applyBorder="1" applyAlignment="1">
      <alignment horizontal="right"/>
    </xf>
    <xf numFmtId="0" fontId="13" fillId="0" borderId="0" xfId="0" applyFont="1" applyAlignment="1"/>
    <xf numFmtId="0" fontId="0" fillId="0" borderId="0" xfId="0" applyAlignment="1"/>
    <xf numFmtId="0" fontId="3" fillId="0" borderId="0" xfId="0" applyFont="1" applyAlignment="1">
      <alignment vertical="top" wrapText="1"/>
    </xf>
    <xf numFmtId="0" fontId="6" fillId="0" borderId="1" xfId="0" applyFont="1" applyBorder="1" applyAlignment="1">
      <alignment horizontal="left"/>
    </xf>
    <xf numFmtId="0" fontId="3" fillId="0" borderId="2" xfId="0" applyFont="1" applyBorder="1" applyAlignment="1"/>
    <xf numFmtId="0" fontId="6" fillId="0" borderId="1" xfId="0" applyFont="1" applyBorder="1" applyAlignment="1"/>
    <xf numFmtId="0" fontId="22" fillId="0" borderId="15" xfId="0" applyFont="1" applyBorder="1" applyAlignment="1">
      <alignment horizontal="left"/>
    </xf>
    <xf numFmtId="0" fontId="23" fillId="0" borderId="16" xfId="0" applyFont="1" applyBorder="1" applyAlignment="1"/>
    <xf numFmtId="0" fontId="23" fillId="0" borderId="17" xfId="0" applyFont="1" applyBorder="1" applyAlignment="1"/>
    <xf numFmtId="0" fontId="23" fillId="0" borderId="0" xfId="0" applyFont="1" applyAlignment="1">
      <alignment wrapText="1"/>
    </xf>
    <xf numFmtId="0" fontId="22" fillId="0" borderId="14" xfId="0" applyFont="1" applyBorder="1" applyAlignment="1">
      <alignment horizontal="right"/>
    </xf>
    <xf numFmtId="0" fontId="25" fillId="3" borderId="11" xfId="0" applyFont="1" applyFill="1" applyBorder="1" applyAlignment="1">
      <alignment horizontal="center"/>
    </xf>
    <xf numFmtId="0" fontId="25" fillId="3" borderId="12" xfId="0" applyFont="1" applyFill="1" applyBorder="1" applyAlignment="1">
      <alignment horizontal="center"/>
    </xf>
    <xf numFmtId="0" fontId="25" fillId="3" borderId="13" xfId="0" applyFont="1" applyFill="1" applyBorder="1" applyAlignment="1">
      <alignment horizontal="center"/>
    </xf>
    <xf numFmtId="0" fontId="25" fillId="3" borderId="11" xfId="0" applyFont="1" applyFill="1" applyBorder="1" applyAlignment="1">
      <alignment horizontal="center" wrapText="1"/>
    </xf>
    <xf numFmtId="0" fontId="25" fillId="3" borderId="12" xfId="0" applyFont="1" applyFill="1" applyBorder="1" applyAlignment="1">
      <alignment horizontal="center" wrapText="1"/>
    </xf>
    <xf numFmtId="0" fontId="25" fillId="3" borderId="13" xfId="0" applyFont="1" applyFill="1" applyBorder="1" applyAlignment="1">
      <alignment horizontal="center" wrapText="1"/>
    </xf>
    <xf numFmtId="0" fontId="22" fillId="0" borderId="11" xfId="0" applyFont="1" applyBorder="1" applyAlignment="1">
      <alignment horizontal="left"/>
    </xf>
    <xf numFmtId="0" fontId="23" fillId="0" borderId="12" xfId="0" applyFont="1" applyBorder="1" applyAlignment="1">
      <alignment horizontal="left"/>
    </xf>
    <xf numFmtId="0" fontId="23" fillId="0" borderId="13" xfId="0" applyFont="1" applyBorder="1" applyAlignment="1">
      <alignment horizontal="left"/>
    </xf>
    <xf numFmtId="164" fontId="24" fillId="0" borderId="20" xfId="0" applyNumberFormat="1" applyFont="1" applyFill="1" applyBorder="1" applyAlignment="1">
      <alignment horizontal="center" vertical="top" wrapText="1"/>
    </xf>
    <xf numFmtId="0" fontId="24" fillId="0" borderId="27" xfId="0" applyFont="1" applyFill="1" applyBorder="1" applyAlignment="1">
      <alignment horizontal="center" vertical="top" wrapText="1"/>
    </xf>
    <xf numFmtId="1" fontId="23" fillId="0" borderId="1" xfId="0" applyNumberFormat="1" applyFont="1" applyBorder="1" applyAlignment="1"/>
    <xf numFmtId="0" fontId="23" fillId="0" borderId="4" xfId="0" applyFont="1" applyBorder="1" applyAlignment="1"/>
    <xf numFmtId="0" fontId="23" fillId="0" borderId="2" xfId="0" applyFont="1" applyBorder="1" applyAlignment="1"/>
    <xf numFmtId="1" fontId="23" fillId="0" borderId="4" xfId="0" applyNumberFormat="1" applyFont="1" applyBorder="1" applyAlignment="1"/>
    <xf numFmtId="1" fontId="23" fillId="0" borderId="2" xfId="0" applyNumberFormat="1" applyFont="1" applyBorder="1" applyAlignment="1"/>
    <xf numFmtId="0" fontId="22" fillId="0" borderId="1" xfId="0" applyFont="1" applyBorder="1" applyAlignment="1"/>
    <xf numFmtId="0" fontId="25" fillId="0" borderId="0" xfId="0" applyFont="1" applyAlignment="1"/>
    <xf numFmtId="0" fontId="23" fillId="0" borderId="0" xfId="0" applyFont="1" applyAlignment="1"/>
    <xf numFmtId="0" fontId="4" fillId="0" borderId="39" xfId="0" applyFont="1" applyBorder="1" applyAlignment="1"/>
    <xf numFmtId="0" fontId="0" fillId="0" borderId="0" xfId="0" applyBorder="1" applyAlignment="1"/>
    <xf numFmtId="0" fontId="22" fillId="0" borderId="39" xfId="0" applyFont="1" applyBorder="1" applyAlignment="1"/>
    <xf numFmtId="0" fontId="23" fillId="3" borderId="46" xfId="0" applyFont="1" applyFill="1" applyBorder="1" applyAlignment="1"/>
    <xf numFmtId="0" fontId="0" fillId="0" borderId="49" xfId="0" applyBorder="1" applyAlignment="1"/>
    <xf numFmtId="0" fontId="0" fillId="0" borderId="50" xfId="0" applyBorder="1" applyAlignment="1"/>
    <xf numFmtId="0" fontId="25" fillId="0" borderId="31" xfId="0" applyFont="1" applyBorder="1" applyAlignment="1">
      <alignment wrapText="1"/>
    </xf>
    <xf numFmtId="0" fontId="25" fillId="0" borderId="32" xfId="0" applyFont="1" applyBorder="1" applyAlignment="1">
      <alignment wrapText="1"/>
    </xf>
    <xf numFmtId="0" fontId="25" fillId="0" borderId="33" xfId="0" applyFont="1" applyBorder="1" applyAlignment="1">
      <alignment wrapText="1"/>
    </xf>
    <xf numFmtId="0" fontId="25" fillId="3" borderId="14" xfId="0" applyFont="1" applyFill="1" applyBorder="1" applyAlignment="1">
      <alignment horizontal="right" wrapText="1"/>
    </xf>
    <xf numFmtId="0" fontId="23" fillId="3" borderId="14" xfId="0" applyFont="1" applyFill="1" applyBorder="1" applyAlignment="1">
      <alignment horizontal="right" wrapText="1"/>
    </xf>
    <xf numFmtId="1" fontId="23" fillId="0" borderId="38" xfId="0" applyNumberFormat="1" applyFont="1" applyBorder="1" applyAlignment="1"/>
    <xf numFmtId="0" fontId="4" fillId="0" borderId="31" xfId="0" applyFont="1" applyBorder="1" applyAlignment="1">
      <alignment wrapText="1"/>
    </xf>
    <xf numFmtId="0" fontId="4" fillId="0" borderId="32" xfId="0" applyFont="1" applyBorder="1" applyAlignment="1">
      <alignment wrapText="1"/>
    </xf>
    <xf numFmtId="0" fontId="4" fillId="0" borderId="33" xfId="0" applyFont="1" applyBorder="1" applyAlignment="1">
      <alignment wrapText="1"/>
    </xf>
    <xf numFmtId="0" fontId="25" fillId="0" borderId="14" xfId="0" applyFont="1" applyBorder="1" applyAlignment="1">
      <alignment horizontal="right" wrapText="1"/>
    </xf>
    <xf numFmtId="0" fontId="23" fillId="0" borderId="14" xfId="0" applyFont="1" applyBorder="1" applyAlignment="1">
      <alignment horizontal="right" wrapText="1"/>
    </xf>
    <xf numFmtId="0" fontId="12" fillId="0" borderId="15" xfId="0" applyFont="1" applyBorder="1" applyAlignment="1">
      <alignment horizontal="left"/>
    </xf>
    <xf numFmtId="0" fontId="10" fillId="0" borderId="16" xfId="0" applyFont="1" applyBorder="1" applyAlignment="1"/>
    <xf numFmtId="0" fontId="10" fillId="0" borderId="17" xfId="0" applyFont="1" applyBorder="1" applyAlignment="1"/>
    <xf numFmtId="164" fontId="24" fillId="3" borderId="20" xfId="0" applyNumberFormat="1" applyFont="1" applyFill="1" applyBorder="1" applyAlignment="1">
      <alignment horizontal="center" vertical="top" wrapText="1"/>
    </xf>
    <xf numFmtId="0" fontId="24" fillId="3" borderId="27" xfId="0" applyFont="1" applyFill="1" applyBorder="1" applyAlignment="1">
      <alignment horizontal="center" vertical="top" wrapText="1"/>
    </xf>
    <xf numFmtId="0" fontId="4" fillId="0" borderId="15" xfId="0" applyFont="1" applyBorder="1" applyAlignment="1"/>
    <xf numFmtId="0" fontId="0" fillId="0" borderId="16" xfId="0" applyBorder="1" applyAlignment="1"/>
    <xf numFmtId="0" fontId="0" fillId="0" borderId="17" xfId="0" applyBorder="1" applyAlignment="1"/>
    <xf numFmtId="0" fontId="10" fillId="0" borderId="0" xfId="0" applyFont="1" applyAlignment="1">
      <alignment wrapText="1"/>
    </xf>
    <xf numFmtId="0" fontId="0" fillId="0" borderId="0" xfId="0" applyAlignment="1">
      <alignment wrapText="1"/>
    </xf>
    <xf numFmtId="0" fontId="22" fillId="0" borderId="41" xfId="0" applyFont="1" applyBorder="1" applyAlignment="1"/>
    <xf numFmtId="0" fontId="23" fillId="0" borderId="42" xfId="0" applyFont="1" applyBorder="1" applyAlignment="1"/>
    <xf numFmtId="0" fontId="23" fillId="0" borderId="43" xfId="0" applyFont="1" applyBorder="1" applyAlignment="1"/>
    <xf numFmtId="0" fontId="23" fillId="0" borderId="38" xfId="0" applyFont="1" applyBorder="1" applyAlignment="1"/>
    <xf numFmtId="0" fontId="0" fillId="0" borderId="0" xfId="0" applyAlignment="1">
      <alignment vertical="top" wrapText="1"/>
    </xf>
    <xf numFmtId="0" fontId="6" fillId="4" borderId="1" xfId="0" applyFont="1" applyFill="1" applyBorder="1" applyAlignment="1">
      <alignment horizontal="left" wrapText="1"/>
    </xf>
    <xf numFmtId="0" fontId="5" fillId="4" borderId="2" xfId="0" applyFont="1" applyFill="1" applyBorder="1" applyAlignment="1"/>
    <xf numFmtId="0" fontId="28" fillId="4" borderId="1" xfId="0" applyFont="1" applyFill="1" applyBorder="1" applyAlignment="1">
      <alignment horizontal="left"/>
    </xf>
    <xf numFmtId="0" fontId="28" fillId="4" borderId="2" xfId="0" applyFont="1" applyFill="1" applyBorder="1" applyAlignment="1">
      <alignment horizontal="left"/>
    </xf>
    <xf numFmtId="0" fontId="5" fillId="4" borderId="2" xfId="0" applyFont="1" applyFill="1" applyBorder="1" applyAlignment="1">
      <alignment wrapText="1"/>
    </xf>
    <xf numFmtId="0" fontId="0" fillId="0" borderId="2" xfId="0" applyBorder="1" applyAlignment="1"/>
    <xf numFmtId="0" fontId="26" fillId="4" borderId="2" xfId="0" applyFont="1" applyFill="1" applyBorder="1" applyAlignment="1">
      <alignment horizontal="left"/>
    </xf>
    <xf numFmtId="0" fontId="6" fillId="4" borderId="1" xfId="0" applyFont="1" applyFill="1" applyBorder="1" applyAlignment="1">
      <alignment horizontal="left"/>
    </xf>
    <xf numFmtId="0" fontId="5" fillId="0" borderId="1" xfId="0" applyFont="1" applyBorder="1" applyAlignment="1"/>
    <xf numFmtId="0" fontId="12" fillId="0" borderId="1" xfId="0" applyFont="1" applyBorder="1" applyAlignment="1">
      <alignment horizontal="left"/>
    </xf>
    <xf numFmtId="0" fontId="12" fillId="0" borderId="4" xfId="0" applyFont="1" applyBorder="1" applyAlignment="1">
      <alignment horizontal="left"/>
    </xf>
    <xf numFmtId="0" fontId="10" fillId="0" borderId="4" xfId="0" applyFont="1" applyBorder="1" applyAlignment="1"/>
    <xf numFmtId="0" fontId="10" fillId="0" borderId="2" xfId="0" applyFont="1" applyBorder="1" applyAlignment="1"/>
    <xf numFmtId="0" fontId="3" fillId="0" borderId="1" xfId="0" applyFont="1" applyBorder="1" applyAlignment="1">
      <alignment horizontal="right"/>
    </xf>
    <xf numFmtId="0" fontId="3" fillId="0" borderId="4" xfId="0" applyFont="1" applyBorder="1" applyAlignment="1">
      <alignment horizontal="right"/>
    </xf>
    <xf numFmtId="0" fontId="3" fillId="0" borderId="2" xfId="0" applyFont="1" applyBorder="1" applyAlignment="1">
      <alignment horizontal="right"/>
    </xf>
    <xf numFmtId="0" fontId="7" fillId="0" borderId="1" xfId="0" applyFont="1" applyBorder="1" applyAlignment="1">
      <alignment horizontal="right"/>
    </xf>
    <xf numFmtId="0" fontId="7" fillId="0" borderId="4" xfId="0" applyFont="1" applyBorder="1" applyAlignment="1"/>
    <xf numFmtId="0" fontId="7" fillId="0" borderId="2" xfId="0" applyFont="1" applyBorder="1" applyAlignment="1"/>
    <xf numFmtId="0" fontId="6" fillId="0" borderId="1" xfId="0" applyFont="1" applyBorder="1" applyAlignment="1">
      <alignment horizontal="right"/>
    </xf>
    <xf numFmtId="0" fontId="5" fillId="0" borderId="4" xfId="0" applyFont="1" applyBorder="1" applyAlignment="1"/>
    <xf numFmtId="0" fontId="5" fillId="0" borderId="2" xfId="0" applyFont="1" applyBorder="1" applyAlignment="1"/>
    <xf numFmtId="0" fontId="5" fillId="0" borderId="4" xfId="0" applyFont="1" applyBorder="1" applyAlignment="1">
      <alignment horizontal="left"/>
    </xf>
    <xf numFmtId="0" fontId="5" fillId="0" borderId="2" xfId="0" applyFont="1" applyBorder="1" applyAlignment="1">
      <alignment horizontal="left"/>
    </xf>
    <xf numFmtId="0" fontId="3" fillId="0" borderId="4" xfId="0" applyFont="1" applyBorder="1" applyAlignment="1"/>
    <xf numFmtId="0" fontId="3" fillId="7" borderId="6" xfId="0" applyFont="1" applyFill="1" applyBorder="1" applyAlignment="1">
      <alignment horizontal="left" wrapText="1"/>
    </xf>
    <xf numFmtId="0" fontId="3" fillId="7" borderId="7" xfId="0" applyFont="1" applyFill="1" applyBorder="1" applyAlignment="1"/>
    <xf numFmtId="0" fontId="7" fillId="0" borderId="1" xfId="0" applyFont="1" applyBorder="1" applyAlignment="1">
      <alignment horizontal="left" wrapText="1"/>
    </xf>
    <xf numFmtId="0" fontId="0" fillId="0" borderId="2" xfId="0" applyBorder="1" applyAlignment="1">
      <alignment wrapText="1"/>
    </xf>
    <xf numFmtId="0" fontId="3" fillId="7" borderId="1" xfId="0" applyFont="1" applyFill="1" applyBorder="1" applyAlignment="1">
      <alignment horizontal="left"/>
    </xf>
    <xf numFmtId="0" fontId="0" fillId="7" borderId="4" xfId="0" applyFill="1" applyBorder="1" applyAlignment="1"/>
    <xf numFmtId="0" fontId="0" fillId="7" borderId="2" xfId="0" applyFill="1" applyBorder="1" applyAlignment="1"/>
    <xf numFmtId="0" fontId="3" fillId="0" borderId="6" xfId="0" applyFont="1" applyBorder="1" applyAlignment="1">
      <alignment horizontal="left" wrapText="1"/>
    </xf>
    <xf numFmtId="0" fontId="3" fillId="0" borderId="7" xfId="0" applyFont="1" applyBorder="1" applyAlignment="1"/>
    <xf numFmtId="0" fontId="14" fillId="0" borderId="1" xfId="1" applyFont="1" applyBorder="1" applyAlignment="1">
      <alignment horizontal="center"/>
    </xf>
    <xf numFmtId="0" fontId="14" fillId="0" borderId="2" xfId="1" applyFont="1" applyBorder="1" applyAlignment="1">
      <alignment horizontal="center"/>
    </xf>
    <xf numFmtId="0" fontId="16" fillId="0" borderId="1" xfId="1" applyFont="1" applyBorder="1" applyAlignment="1">
      <alignment horizontal="center"/>
    </xf>
    <xf numFmtId="0" fontId="16" fillId="0" borderId="4" xfId="1" applyFont="1" applyBorder="1" applyAlignment="1">
      <alignment horizontal="center"/>
    </xf>
    <xf numFmtId="0" fontId="17" fillId="0" borderId="4" xfId="0" applyFont="1" applyBorder="1" applyAlignment="1"/>
    <xf numFmtId="0" fontId="17" fillId="0" borderId="2" xfId="0" applyFont="1" applyBorder="1" applyAlignment="1"/>
    <xf numFmtId="0" fontId="21" fillId="0" borderId="1" xfId="1" applyFont="1" applyBorder="1" applyAlignment="1"/>
    <xf numFmtId="0" fontId="20" fillId="2" borderId="3" xfId="1" applyFont="1" applyFill="1" applyBorder="1" applyAlignment="1"/>
    <xf numFmtId="0" fontId="15" fillId="2" borderId="3" xfId="1" applyFont="1" applyFill="1" applyBorder="1" applyAlignment="1"/>
    <xf numFmtId="0" fontId="21" fillId="2" borderId="3" xfId="1" applyFont="1" applyFill="1" applyBorder="1" applyAlignment="1">
      <alignment horizontal="right"/>
    </xf>
    <xf numFmtId="0" fontId="14" fillId="2" borderId="3" xfId="1" applyFont="1" applyFill="1" applyBorder="1" applyAlignment="1">
      <alignment wrapText="1"/>
    </xf>
    <xf numFmtId="0" fontId="33" fillId="0" borderId="1" xfId="3" applyFont="1" applyFill="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33" fillId="0" borderId="4" xfId="3" applyFont="1" applyFill="1" applyBorder="1" applyAlignment="1">
      <alignment horizontal="center"/>
    </xf>
    <xf numFmtId="0" fontId="33" fillId="0" borderId="2" xfId="3" applyFont="1" applyFill="1" applyBorder="1" applyAlignment="1">
      <alignment horizontal="center"/>
    </xf>
    <xf numFmtId="0" fontId="22" fillId="0" borderId="1" xfId="0" applyFont="1" applyBorder="1" applyAlignment="1">
      <alignment horizontal="center"/>
    </xf>
    <xf numFmtId="0" fontId="22" fillId="0" borderId="2" xfId="0" applyFont="1" applyBorder="1" applyAlignment="1">
      <alignment horizontal="center"/>
    </xf>
    <xf numFmtId="0" fontId="32" fillId="0" borderId="0" xfId="3" applyFont="1" applyFill="1" applyBorder="1" applyAlignment="1">
      <alignment wrapText="1"/>
    </xf>
    <xf numFmtId="0" fontId="10" fillId="0" borderId="0" xfId="0" applyFont="1" applyAlignment="1"/>
    <xf numFmtId="0" fontId="23" fillId="0" borderId="0" xfId="3" applyFont="1" applyAlignment="1"/>
    <xf numFmtId="0" fontId="34" fillId="0" borderId="0" xfId="4" applyFont="1" applyAlignment="1">
      <alignment wrapText="1"/>
    </xf>
    <xf numFmtId="0" fontId="44" fillId="0" borderId="0" xfId="4" applyFont="1" applyAlignment="1">
      <alignment horizontal="right" wrapText="1"/>
    </xf>
    <xf numFmtId="0" fontId="45" fillId="0" borderId="0" xfId="4" applyFont="1" applyBorder="1" applyAlignment="1">
      <alignment horizontal="center" wrapText="1"/>
    </xf>
    <xf numFmtId="0" fontId="45" fillId="0" borderId="0" xfId="4" applyFont="1" applyAlignment="1">
      <alignment horizontal="center" wrapText="1"/>
    </xf>
    <xf numFmtId="0" fontId="45" fillId="0" borderId="0" xfId="4" applyFont="1" applyFill="1" applyBorder="1" applyAlignment="1">
      <alignment horizontal="center" wrapText="1"/>
    </xf>
    <xf numFmtId="0" fontId="34" fillId="0" borderId="0" xfId="4" applyAlignment="1">
      <alignment horizontal="center" wrapText="1"/>
    </xf>
    <xf numFmtId="0" fontId="45" fillId="0" borderId="0" xfId="4" applyFont="1" applyAlignment="1">
      <alignment wrapText="1"/>
    </xf>
    <xf numFmtId="0" fontId="34" fillId="0" borderId="0" xfId="4" applyAlignment="1"/>
    <xf numFmtId="0" fontId="34" fillId="0" borderId="0" xfId="4" applyFill="1" applyBorder="1" applyAlignment="1">
      <alignment horizontal="center" wrapText="1"/>
    </xf>
    <xf numFmtId="0" fontId="34" fillId="0" borderId="0" xfId="4" applyAlignment="1">
      <alignment vertical="top" wrapText="1"/>
    </xf>
    <xf numFmtId="0" fontId="34" fillId="0" borderId="0" xfId="4" applyAlignment="1">
      <alignment wrapText="1"/>
    </xf>
    <xf numFmtId="0" fontId="37" fillId="0" borderId="0" xfId="0" applyFont="1" applyAlignment="1">
      <alignment vertical="top" wrapText="1"/>
    </xf>
    <xf numFmtId="0" fontId="2" fillId="0" borderId="0" xfId="0" applyFont="1" applyAlignment="1">
      <alignment vertical="top" wrapText="1"/>
    </xf>
  </cellXfs>
  <cellStyles count="7">
    <cellStyle name="Hyperlink" xfId="6" builtinId="8"/>
    <cellStyle name="Normal" xfId="0" builtinId="0"/>
    <cellStyle name="Normal 2" xfId="1"/>
    <cellStyle name="Normal 2 2" xfId="4"/>
    <cellStyle name="Normal 3" xfId="2"/>
    <cellStyle name="Normal 3 2"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ufdc.ufl.edu/l/UF00028410" TargetMode="External"/><Relationship Id="rId2" Type="http://schemas.openxmlformats.org/officeDocument/2006/relationships/hyperlink" Target="http://ufdc.ufl.edu/l/UF00028321" TargetMode="External"/><Relationship Id="rId1" Type="http://schemas.openxmlformats.org/officeDocument/2006/relationships/hyperlink" Target="http://ufdc.ufl.edu/l/UF00028315"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E3" sqref="E3"/>
    </sheetView>
  </sheetViews>
  <sheetFormatPr defaultRowHeight="15.75" x14ac:dyDescent="0.25"/>
  <cols>
    <col min="1" max="1" width="35.75" customWidth="1"/>
    <col min="2" max="2" width="23.75" customWidth="1"/>
  </cols>
  <sheetData>
    <row r="1" spans="1:3" ht="22.5" x14ac:dyDescent="0.3">
      <c r="A1" s="437" t="s">
        <v>104</v>
      </c>
      <c r="B1" s="438"/>
    </row>
    <row r="2" spans="1:3" x14ac:dyDescent="0.25">
      <c r="A2" s="219"/>
      <c r="B2" s="3"/>
    </row>
    <row r="3" spans="1:3" x14ac:dyDescent="0.25">
      <c r="A3" s="219"/>
      <c r="B3" s="3"/>
    </row>
    <row r="4" spans="1:3" x14ac:dyDescent="0.25">
      <c r="A4" s="215" t="s">
        <v>116</v>
      </c>
      <c r="B4" s="216" t="s">
        <v>115</v>
      </c>
      <c r="C4" s="3"/>
    </row>
    <row r="5" spans="1:3" x14ac:dyDescent="0.25">
      <c r="A5" s="442" t="s">
        <v>113</v>
      </c>
      <c r="B5" s="441"/>
      <c r="C5" s="3"/>
    </row>
    <row r="6" spans="1:3" x14ac:dyDescent="0.25">
      <c r="A6" s="217" t="s">
        <v>81</v>
      </c>
      <c r="B6" s="13">
        <f>DLC_Total_Labor_Storage!B29+DLC_Total_Labor_Storage!E29</f>
        <v>0</v>
      </c>
      <c r="C6" s="3"/>
    </row>
    <row r="7" spans="1:3" x14ac:dyDescent="0.25">
      <c r="A7" s="217" t="s">
        <v>108</v>
      </c>
      <c r="B7" s="13">
        <f>DLC_Total_Labor_Storage!B32</f>
        <v>0</v>
      </c>
      <c r="C7" s="3"/>
    </row>
    <row r="8" spans="1:3" x14ac:dyDescent="0.25">
      <c r="A8" s="217" t="s">
        <v>128</v>
      </c>
      <c r="B8" s="13">
        <v>0</v>
      </c>
      <c r="C8" s="3"/>
    </row>
    <row r="9" spans="1:3" x14ac:dyDescent="0.25">
      <c r="A9" s="10" t="s">
        <v>178</v>
      </c>
      <c r="B9" s="13">
        <f>SUM(B6:B8)</f>
        <v>0</v>
      </c>
      <c r="C9" s="3"/>
    </row>
    <row r="10" spans="1:3" x14ac:dyDescent="0.25">
      <c r="A10" s="442" t="s">
        <v>109</v>
      </c>
      <c r="B10" s="441"/>
      <c r="C10" s="3"/>
    </row>
    <row r="11" spans="1:3" x14ac:dyDescent="0.25">
      <c r="A11" s="217" t="s">
        <v>81</v>
      </c>
      <c r="B11" s="13">
        <f>Cataloging_Total_Labor!K12</f>
        <v>0</v>
      </c>
      <c r="C11" s="3"/>
    </row>
    <row r="12" spans="1:3" x14ac:dyDescent="0.25">
      <c r="A12" s="10" t="s">
        <v>179</v>
      </c>
      <c r="B12" s="13">
        <f>B11</f>
        <v>0</v>
      </c>
      <c r="C12" s="3"/>
    </row>
    <row r="13" spans="1:3" x14ac:dyDescent="0.25">
      <c r="A13" s="440" t="s">
        <v>110</v>
      </c>
      <c r="B13" s="441"/>
      <c r="C13" s="3"/>
    </row>
    <row r="14" spans="1:3" x14ac:dyDescent="0.25">
      <c r="A14" s="217" t="s">
        <v>81</v>
      </c>
      <c r="B14" s="13">
        <f>PresConservation_Costs!K19</f>
        <v>0</v>
      </c>
      <c r="C14" s="3"/>
    </row>
    <row r="15" spans="1:3" x14ac:dyDescent="0.25">
      <c r="A15" s="217" t="s">
        <v>111</v>
      </c>
      <c r="B15" s="13">
        <f>PresConservation_Costs!D34</f>
        <v>0</v>
      </c>
      <c r="C15" s="3"/>
    </row>
    <row r="16" spans="1:3" x14ac:dyDescent="0.25">
      <c r="A16" s="10" t="s">
        <v>180</v>
      </c>
      <c r="B16" s="13">
        <f>SUM(B14:B15)</f>
        <v>0</v>
      </c>
      <c r="C16" s="3"/>
    </row>
    <row r="17" spans="1:3" x14ac:dyDescent="0.25">
      <c r="A17" s="442" t="s">
        <v>114</v>
      </c>
      <c r="B17" s="441"/>
      <c r="C17" s="3"/>
    </row>
    <row r="18" spans="1:3" x14ac:dyDescent="0.25">
      <c r="A18" s="217" t="s">
        <v>81</v>
      </c>
      <c r="B18" s="13">
        <f>Archives_Costs!L7</f>
        <v>0</v>
      </c>
      <c r="C18" s="3"/>
    </row>
    <row r="19" spans="1:3" x14ac:dyDescent="0.25">
      <c r="A19" s="217" t="s">
        <v>111</v>
      </c>
      <c r="B19" s="13">
        <f>Archives_Costs!D12</f>
        <v>0</v>
      </c>
      <c r="C19" s="3"/>
    </row>
    <row r="20" spans="1:3" x14ac:dyDescent="0.25">
      <c r="A20" s="10" t="s">
        <v>181</v>
      </c>
      <c r="B20" s="13">
        <f>SUM(B18:B19)</f>
        <v>0</v>
      </c>
      <c r="C20" s="3"/>
    </row>
    <row r="21" spans="1:3" x14ac:dyDescent="0.25">
      <c r="A21" s="440" t="s">
        <v>129</v>
      </c>
      <c r="B21" s="441"/>
      <c r="C21" s="3"/>
    </row>
    <row r="22" spans="1:3" x14ac:dyDescent="0.25">
      <c r="A22" s="217" t="s">
        <v>81</v>
      </c>
      <c r="B22" s="13"/>
      <c r="C22" s="3"/>
    </row>
    <row r="23" spans="1:3" x14ac:dyDescent="0.25">
      <c r="A23" s="217" t="s">
        <v>111</v>
      </c>
      <c r="B23" s="13"/>
      <c r="C23" s="3"/>
    </row>
    <row r="24" spans="1:3" x14ac:dyDescent="0.25">
      <c r="A24" s="10" t="s">
        <v>112</v>
      </c>
      <c r="B24" s="13">
        <f>SUM(B22:B23)</f>
        <v>0</v>
      </c>
      <c r="C24" s="3"/>
    </row>
    <row r="25" spans="1:3" x14ac:dyDescent="0.25">
      <c r="A25" s="440" t="s">
        <v>200</v>
      </c>
      <c r="B25" s="441"/>
      <c r="C25" s="3"/>
    </row>
    <row r="26" spans="1:3" x14ac:dyDescent="0.25">
      <c r="A26" s="217" t="s">
        <v>199</v>
      </c>
      <c r="B26" s="13">
        <f>B9+B12+B20+B24</f>
        <v>0</v>
      </c>
      <c r="C26" s="3"/>
    </row>
    <row r="27" spans="1:3" x14ac:dyDescent="0.25">
      <c r="A27" s="217" t="s">
        <v>201</v>
      </c>
      <c r="B27" s="220">
        <f>B26*0.113</f>
        <v>0</v>
      </c>
      <c r="C27" s="3"/>
    </row>
    <row r="28" spans="1:3" x14ac:dyDescent="0.25">
      <c r="A28" s="10" t="s">
        <v>102</v>
      </c>
      <c r="B28" s="220">
        <f>B26+B27</f>
        <v>0</v>
      </c>
      <c r="C28" s="3"/>
    </row>
    <row r="29" spans="1:3" x14ac:dyDescent="0.25">
      <c r="A29" s="3"/>
      <c r="B29" s="3"/>
      <c r="C29" s="3"/>
    </row>
    <row r="30" spans="1:3" x14ac:dyDescent="0.25">
      <c r="A30" s="3"/>
      <c r="B30" s="3"/>
      <c r="C30" s="3"/>
    </row>
    <row r="31" spans="1:3" x14ac:dyDescent="0.25">
      <c r="A31" s="3"/>
      <c r="B31" s="3"/>
      <c r="C31" s="3"/>
    </row>
    <row r="32" spans="1:3" x14ac:dyDescent="0.25">
      <c r="A32" s="194"/>
      <c r="B32" s="218"/>
      <c r="C32" s="3"/>
    </row>
    <row r="33" spans="1:3" ht="128.25" customHeight="1" x14ac:dyDescent="0.25">
      <c r="A33" s="439" t="s">
        <v>198</v>
      </c>
      <c r="B33" s="439"/>
      <c r="C33" s="439"/>
    </row>
  </sheetData>
  <mergeCells count="8">
    <mergeCell ref="A1:B1"/>
    <mergeCell ref="A33:C33"/>
    <mergeCell ref="A25:B25"/>
    <mergeCell ref="A5:B5"/>
    <mergeCell ref="A10:B10"/>
    <mergeCell ref="A13:B13"/>
    <mergeCell ref="A17:B17"/>
    <mergeCell ref="A21:B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25" workbookViewId="0">
      <selection activeCell="A47" sqref="A47"/>
    </sheetView>
  </sheetViews>
  <sheetFormatPr defaultRowHeight="15.75" x14ac:dyDescent="0.25"/>
  <cols>
    <col min="1" max="1" width="72.75" customWidth="1"/>
    <col min="6" max="6" width="42.5" customWidth="1"/>
    <col min="8" max="8" width="39.625" customWidth="1"/>
  </cols>
  <sheetData>
    <row r="1" spans="1:1" x14ac:dyDescent="0.25">
      <c r="A1" s="279" t="s">
        <v>306</v>
      </c>
    </row>
    <row r="2" spans="1:1" x14ac:dyDescent="0.25">
      <c r="A2" s="279" t="s">
        <v>307</v>
      </c>
    </row>
    <row r="3" spans="1:1" x14ac:dyDescent="0.25">
      <c r="A3" s="280" t="s">
        <v>308</v>
      </c>
    </row>
    <row r="4" spans="1:1" x14ac:dyDescent="0.25">
      <c r="A4" s="279" t="s">
        <v>309</v>
      </c>
    </row>
    <row r="5" spans="1:1" x14ac:dyDescent="0.25">
      <c r="A5" s="281" t="s">
        <v>310</v>
      </c>
    </row>
    <row r="6" spans="1:1" x14ac:dyDescent="0.25">
      <c r="A6" s="281" t="s">
        <v>311</v>
      </c>
    </row>
    <row r="7" spans="1:1" x14ac:dyDescent="0.25">
      <c r="A7" s="281" t="s">
        <v>312</v>
      </c>
    </row>
    <row r="8" spans="1:1" x14ac:dyDescent="0.25">
      <c r="A8" s="279" t="s">
        <v>313</v>
      </c>
    </row>
    <row r="9" spans="1:1" x14ac:dyDescent="0.25">
      <c r="A9" s="281" t="s">
        <v>314</v>
      </c>
    </row>
    <row r="10" spans="1:1" x14ac:dyDescent="0.25">
      <c r="A10" s="281" t="s">
        <v>315</v>
      </c>
    </row>
    <row r="11" spans="1:1" x14ac:dyDescent="0.25">
      <c r="A11" s="279" t="s">
        <v>316</v>
      </c>
    </row>
    <row r="12" spans="1:1" x14ac:dyDescent="0.25">
      <c r="A12" s="281" t="s">
        <v>317</v>
      </c>
    </row>
    <row r="13" spans="1:1" x14ac:dyDescent="0.25">
      <c r="A13" s="281" t="s">
        <v>318</v>
      </c>
    </row>
    <row r="14" spans="1:1" x14ac:dyDescent="0.25">
      <c r="A14" s="281" t="s">
        <v>319</v>
      </c>
    </row>
    <row r="15" spans="1:1" x14ac:dyDescent="0.25">
      <c r="A15" s="281" t="s">
        <v>320</v>
      </c>
    </row>
    <row r="16" spans="1:1" x14ac:dyDescent="0.25">
      <c r="A16" s="279" t="s">
        <v>321</v>
      </c>
    </row>
    <row r="17" spans="1:2" x14ac:dyDescent="0.25">
      <c r="A17" s="281" t="s">
        <v>322</v>
      </c>
    </row>
    <row r="18" spans="1:2" x14ac:dyDescent="0.25">
      <c r="A18" s="281" t="s">
        <v>323</v>
      </c>
    </row>
    <row r="19" spans="1:2" x14ac:dyDescent="0.25">
      <c r="A19" s="281" t="s">
        <v>324</v>
      </c>
    </row>
    <row r="20" spans="1:2" x14ac:dyDescent="0.25">
      <c r="A20" s="281" t="s">
        <v>325</v>
      </c>
    </row>
    <row r="21" spans="1:2" x14ac:dyDescent="0.25">
      <c r="A21" s="279" t="s">
        <v>326</v>
      </c>
    </row>
    <row r="22" spans="1:2" x14ac:dyDescent="0.25">
      <c r="A22" s="279" t="s">
        <v>327</v>
      </c>
    </row>
    <row r="23" spans="1:2" x14ac:dyDescent="0.25">
      <c r="B23" s="279"/>
    </row>
    <row r="24" spans="1:2" x14ac:dyDescent="0.25">
      <c r="A24" s="279" t="s">
        <v>333</v>
      </c>
    </row>
    <row r="25" spans="1:2" x14ac:dyDescent="0.25">
      <c r="A25" s="279" t="s">
        <v>328</v>
      </c>
    </row>
    <row r="26" spans="1:2" x14ac:dyDescent="0.25">
      <c r="A26" s="279" t="s">
        <v>329</v>
      </c>
    </row>
    <row r="27" spans="1:2" x14ac:dyDescent="0.25">
      <c r="A27" s="279" t="s">
        <v>330</v>
      </c>
    </row>
    <row r="28" spans="1:2" x14ac:dyDescent="0.25">
      <c r="A28" s="279" t="s">
        <v>331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10" zoomScaleNormal="100" workbookViewId="0">
      <selection activeCell="C37" sqref="C37"/>
    </sheetView>
  </sheetViews>
  <sheetFormatPr defaultRowHeight="12.75" x14ac:dyDescent="0.2"/>
  <cols>
    <col min="1" max="1" width="51" style="406" bestFit="1" customWidth="1"/>
    <col min="2" max="2" width="13.375" style="369" bestFit="1" customWidth="1"/>
    <col min="3" max="3" width="20.5" style="369" customWidth="1"/>
    <col min="4" max="4" width="8.5" style="369" customWidth="1"/>
    <col min="5" max="5" width="10" style="369" bestFit="1" customWidth="1"/>
    <col min="6" max="7" width="13.5" style="369" customWidth="1"/>
    <col min="8" max="256" width="9" style="369"/>
    <col min="257" max="257" width="51" style="369" bestFit="1" customWidth="1"/>
    <col min="258" max="258" width="13.375" style="369" bestFit="1" customWidth="1"/>
    <col min="259" max="259" width="20.5" style="369" customWidth="1"/>
    <col min="260" max="260" width="8.5" style="369" customWidth="1"/>
    <col min="261" max="261" width="10" style="369" bestFit="1" customWidth="1"/>
    <col min="262" max="263" width="13.5" style="369" customWidth="1"/>
    <col min="264" max="512" width="9" style="369"/>
    <col min="513" max="513" width="51" style="369" bestFit="1" customWidth="1"/>
    <col min="514" max="514" width="13.375" style="369" bestFit="1" customWidth="1"/>
    <col min="515" max="515" width="20.5" style="369" customWidth="1"/>
    <col min="516" max="516" width="8.5" style="369" customWidth="1"/>
    <col min="517" max="517" width="10" style="369" bestFit="1" customWidth="1"/>
    <col min="518" max="519" width="13.5" style="369" customWidth="1"/>
    <col min="520" max="768" width="9" style="369"/>
    <col min="769" max="769" width="51" style="369" bestFit="1" customWidth="1"/>
    <col min="770" max="770" width="13.375" style="369" bestFit="1" customWidth="1"/>
    <col min="771" max="771" width="20.5" style="369" customWidth="1"/>
    <col min="772" max="772" width="8.5" style="369" customWidth="1"/>
    <col min="773" max="773" width="10" style="369" bestFit="1" customWidth="1"/>
    <col min="774" max="775" width="13.5" style="369" customWidth="1"/>
    <col min="776" max="1024" width="9" style="369"/>
    <col min="1025" max="1025" width="51" style="369" bestFit="1" customWidth="1"/>
    <col min="1026" max="1026" width="13.375" style="369" bestFit="1" customWidth="1"/>
    <col min="1027" max="1027" width="20.5" style="369" customWidth="1"/>
    <col min="1028" max="1028" width="8.5" style="369" customWidth="1"/>
    <col min="1029" max="1029" width="10" style="369" bestFit="1" customWidth="1"/>
    <col min="1030" max="1031" width="13.5" style="369" customWidth="1"/>
    <col min="1032" max="1280" width="9" style="369"/>
    <col min="1281" max="1281" width="51" style="369" bestFit="1" customWidth="1"/>
    <col min="1282" max="1282" width="13.375" style="369" bestFit="1" customWidth="1"/>
    <col min="1283" max="1283" width="20.5" style="369" customWidth="1"/>
    <col min="1284" max="1284" width="8.5" style="369" customWidth="1"/>
    <col min="1285" max="1285" width="10" style="369" bestFit="1" customWidth="1"/>
    <col min="1286" max="1287" width="13.5" style="369" customWidth="1"/>
    <col min="1288" max="1536" width="9" style="369"/>
    <col min="1537" max="1537" width="51" style="369" bestFit="1" customWidth="1"/>
    <col min="1538" max="1538" width="13.375" style="369" bestFit="1" customWidth="1"/>
    <col min="1539" max="1539" width="20.5" style="369" customWidth="1"/>
    <col min="1540" max="1540" width="8.5" style="369" customWidth="1"/>
    <col min="1541" max="1541" width="10" style="369" bestFit="1" customWidth="1"/>
    <col min="1542" max="1543" width="13.5" style="369" customWidth="1"/>
    <col min="1544" max="1792" width="9" style="369"/>
    <col min="1793" max="1793" width="51" style="369" bestFit="1" customWidth="1"/>
    <col min="1794" max="1794" width="13.375" style="369" bestFit="1" customWidth="1"/>
    <col min="1795" max="1795" width="20.5" style="369" customWidth="1"/>
    <col min="1796" max="1796" width="8.5" style="369" customWidth="1"/>
    <col min="1797" max="1797" width="10" style="369" bestFit="1" customWidth="1"/>
    <col min="1798" max="1799" width="13.5" style="369" customWidth="1"/>
    <col min="1800" max="2048" width="9" style="369"/>
    <col min="2049" max="2049" width="51" style="369" bestFit="1" customWidth="1"/>
    <col min="2050" max="2050" width="13.375" style="369" bestFit="1" customWidth="1"/>
    <col min="2051" max="2051" width="20.5" style="369" customWidth="1"/>
    <col min="2052" max="2052" width="8.5" style="369" customWidth="1"/>
    <col min="2053" max="2053" width="10" style="369" bestFit="1" customWidth="1"/>
    <col min="2054" max="2055" width="13.5" style="369" customWidth="1"/>
    <col min="2056" max="2304" width="9" style="369"/>
    <col min="2305" max="2305" width="51" style="369" bestFit="1" customWidth="1"/>
    <col min="2306" max="2306" width="13.375" style="369" bestFit="1" customWidth="1"/>
    <col min="2307" max="2307" width="20.5" style="369" customWidth="1"/>
    <col min="2308" max="2308" width="8.5" style="369" customWidth="1"/>
    <col min="2309" max="2309" width="10" style="369" bestFit="1" customWidth="1"/>
    <col min="2310" max="2311" width="13.5" style="369" customWidth="1"/>
    <col min="2312" max="2560" width="9" style="369"/>
    <col min="2561" max="2561" width="51" style="369" bestFit="1" customWidth="1"/>
    <col min="2562" max="2562" width="13.375" style="369" bestFit="1" customWidth="1"/>
    <col min="2563" max="2563" width="20.5" style="369" customWidth="1"/>
    <col min="2564" max="2564" width="8.5" style="369" customWidth="1"/>
    <col min="2565" max="2565" width="10" style="369" bestFit="1" customWidth="1"/>
    <col min="2566" max="2567" width="13.5" style="369" customWidth="1"/>
    <col min="2568" max="2816" width="9" style="369"/>
    <col min="2817" max="2817" width="51" style="369" bestFit="1" customWidth="1"/>
    <col min="2818" max="2818" width="13.375" style="369" bestFit="1" customWidth="1"/>
    <col min="2819" max="2819" width="20.5" style="369" customWidth="1"/>
    <col min="2820" max="2820" width="8.5" style="369" customWidth="1"/>
    <col min="2821" max="2821" width="10" style="369" bestFit="1" customWidth="1"/>
    <col min="2822" max="2823" width="13.5" style="369" customWidth="1"/>
    <col min="2824" max="3072" width="9" style="369"/>
    <col min="3073" max="3073" width="51" style="369" bestFit="1" customWidth="1"/>
    <col min="3074" max="3074" width="13.375" style="369" bestFit="1" customWidth="1"/>
    <col min="3075" max="3075" width="20.5" style="369" customWidth="1"/>
    <col min="3076" max="3076" width="8.5" style="369" customWidth="1"/>
    <col min="3077" max="3077" width="10" style="369" bestFit="1" customWidth="1"/>
    <col min="3078" max="3079" width="13.5" style="369" customWidth="1"/>
    <col min="3080" max="3328" width="9" style="369"/>
    <col min="3329" max="3329" width="51" style="369" bestFit="1" customWidth="1"/>
    <col min="3330" max="3330" width="13.375" style="369" bestFit="1" customWidth="1"/>
    <col min="3331" max="3331" width="20.5" style="369" customWidth="1"/>
    <col min="3332" max="3332" width="8.5" style="369" customWidth="1"/>
    <col min="3333" max="3333" width="10" style="369" bestFit="1" customWidth="1"/>
    <col min="3334" max="3335" width="13.5" style="369" customWidth="1"/>
    <col min="3336" max="3584" width="9" style="369"/>
    <col min="3585" max="3585" width="51" style="369" bestFit="1" customWidth="1"/>
    <col min="3586" max="3586" width="13.375" style="369" bestFit="1" customWidth="1"/>
    <col min="3587" max="3587" width="20.5" style="369" customWidth="1"/>
    <col min="3588" max="3588" width="8.5" style="369" customWidth="1"/>
    <col min="3589" max="3589" width="10" style="369" bestFit="1" customWidth="1"/>
    <col min="3590" max="3591" width="13.5" style="369" customWidth="1"/>
    <col min="3592" max="3840" width="9" style="369"/>
    <col min="3841" max="3841" width="51" style="369" bestFit="1" customWidth="1"/>
    <col min="3842" max="3842" width="13.375" style="369" bestFit="1" customWidth="1"/>
    <col min="3843" max="3843" width="20.5" style="369" customWidth="1"/>
    <col min="3844" max="3844" width="8.5" style="369" customWidth="1"/>
    <col min="3845" max="3845" width="10" style="369" bestFit="1" customWidth="1"/>
    <col min="3846" max="3847" width="13.5" style="369" customWidth="1"/>
    <col min="3848" max="4096" width="9" style="369"/>
    <col min="4097" max="4097" width="51" style="369" bestFit="1" customWidth="1"/>
    <col min="4098" max="4098" width="13.375" style="369" bestFit="1" customWidth="1"/>
    <col min="4099" max="4099" width="20.5" style="369" customWidth="1"/>
    <col min="4100" max="4100" width="8.5" style="369" customWidth="1"/>
    <col min="4101" max="4101" width="10" style="369" bestFit="1" customWidth="1"/>
    <col min="4102" max="4103" width="13.5" style="369" customWidth="1"/>
    <col min="4104" max="4352" width="9" style="369"/>
    <col min="4353" max="4353" width="51" style="369" bestFit="1" customWidth="1"/>
    <col min="4354" max="4354" width="13.375" style="369" bestFit="1" customWidth="1"/>
    <col min="4355" max="4355" width="20.5" style="369" customWidth="1"/>
    <col min="4356" max="4356" width="8.5" style="369" customWidth="1"/>
    <col min="4357" max="4357" width="10" style="369" bestFit="1" customWidth="1"/>
    <col min="4358" max="4359" width="13.5" style="369" customWidth="1"/>
    <col min="4360" max="4608" width="9" style="369"/>
    <col min="4609" max="4609" width="51" style="369" bestFit="1" customWidth="1"/>
    <col min="4610" max="4610" width="13.375" style="369" bestFit="1" customWidth="1"/>
    <col min="4611" max="4611" width="20.5" style="369" customWidth="1"/>
    <col min="4612" max="4612" width="8.5" style="369" customWidth="1"/>
    <col min="4613" max="4613" width="10" style="369" bestFit="1" customWidth="1"/>
    <col min="4614" max="4615" width="13.5" style="369" customWidth="1"/>
    <col min="4616" max="4864" width="9" style="369"/>
    <col min="4865" max="4865" width="51" style="369" bestFit="1" customWidth="1"/>
    <col min="4866" max="4866" width="13.375" style="369" bestFit="1" customWidth="1"/>
    <col min="4867" max="4867" width="20.5" style="369" customWidth="1"/>
    <col min="4868" max="4868" width="8.5" style="369" customWidth="1"/>
    <col min="4869" max="4869" width="10" style="369" bestFit="1" customWidth="1"/>
    <col min="4870" max="4871" width="13.5" style="369" customWidth="1"/>
    <col min="4872" max="5120" width="9" style="369"/>
    <col min="5121" max="5121" width="51" style="369" bestFit="1" customWidth="1"/>
    <col min="5122" max="5122" width="13.375" style="369" bestFit="1" customWidth="1"/>
    <col min="5123" max="5123" width="20.5" style="369" customWidth="1"/>
    <col min="5124" max="5124" width="8.5" style="369" customWidth="1"/>
    <col min="5125" max="5125" width="10" style="369" bestFit="1" customWidth="1"/>
    <col min="5126" max="5127" width="13.5" style="369" customWidth="1"/>
    <col min="5128" max="5376" width="9" style="369"/>
    <col min="5377" max="5377" width="51" style="369" bestFit="1" customWidth="1"/>
    <col min="5378" max="5378" width="13.375" style="369" bestFit="1" customWidth="1"/>
    <col min="5379" max="5379" width="20.5" style="369" customWidth="1"/>
    <col min="5380" max="5380" width="8.5" style="369" customWidth="1"/>
    <col min="5381" max="5381" width="10" style="369" bestFit="1" customWidth="1"/>
    <col min="5382" max="5383" width="13.5" style="369" customWidth="1"/>
    <col min="5384" max="5632" width="9" style="369"/>
    <col min="5633" max="5633" width="51" style="369" bestFit="1" customWidth="1"/>
    <col min="5634" max="5634" width="13.375" style="369" bestFit="1" customWidth="1"/>
    <col min="5635" max="5635" width="20.5" style="369" customWidth="1"/>
    <col min="5636" max="5636" width="8.5" style="369" customWidth="1"/>
    <col min="5637" max="5637" width="10" style="369" bestFit="1" customWidth="1"/>
    <col min="5638" max="5639" width="13.5" style="369" customWidth="1"/>
    <col min="5640" max="5888" width="9" style="369"/>
    <col min="5889" max="5889" width="51" style="369" bestFit="1" customWidth="1"/>
    <col min="5890" max="5890" width="13.375" style="369" bestFit="1" customWidth="1"/>
    <col min="5891" max="5891" width="20.5" style="369" customWidth="1"/>
    <col min="5892" max="5892" width="8.5" style="369" customWidth="1"/>
    <col min="5893" max="5893" width="10" style="369" bestFit="1" customWidth="1"/>
    <col min="5894" max="5895" width="13.5" style="369" customWidth="1"/>
    <col min="5896" max="6144" width="9" style="369"/>
    <col min="6145" max="6145" width="51" style="369" bestFit="1" customWidth="1"/>
    <col min="6146" max="6146" width="13.375" style="369" bestFit="1" customWidth="1"/>
    <col min="6147" max="6147" width="20.5" style="369" customWidth="1"/>
    <col min="6148" max="6148" width="8.5" style="369" customWidth="1"/>
    <col min="6149" max="6149" width="10" style="369" bestFit="1" customWidth="1"/>
    <col min="6150" max="6151" width="13.5" style="369" customWidth="1"/>
    <col min="6152" max="6400" width="9" style="369"/>
    <col min="6401" max="6401" width="51" style="369" bestFit="1" customWidth="1"/>
    <col min="6402" max="6402" width="13.375" style="369" bestFit="1" customWidth="1"/>
    <col min="6403" max="6403" width="20.5" style="369" customWidth="1"/>
    <col min="6404" max="6404" width="8.5" style="369" customWidth="1"/>
    <col min="6405" max="6405" width="10" style="369" bestFit="1" customWidth="1"/>
    <col min="6406" max="6407" width="13.5" style="369" customWidth="1"/>
    <col min="6408" max="6656" width="9" style="369"/>
    <col min="6657" max="6657" width="51" style="369" bestFit="1" customWidth="1"/>
    <col min="6658" max="6658" width="13.375" style="369" bestFit="1" customWidth="1"/>
    <col min="6659" max="6659" width="20.5" style="369" customWidth="1"/>
    <col min="6660" max="6660" width="8.5" style="369" customWidth="1"/>
    <col min="6661" max="6661" width="10" style="369" bestFit="1" customWidth="1"/>
    <col min="6662" max="6663" width="13.5" style="369" customWidth="1"/>
    <col min="6664" max="6912" width="9" style="369"/>
    <col min="6913" max="6913" width="51" style="369" bestFit="1" customWidth="1"/>
    <col min="6914" max="6914" width="13.375" style="369" bestFit="1" customWidth="1"/>
    <col min="6915" max="6915" width="20.5" style="369" customWidth="1"/>
    <col min="6916" max="6916" width="8.5" style="369" customWidth="1"/>
    <col min="6917" max="6917" width="10" style="369" bestFit="1" customWidth="1"/>
    <col min="6918" max="6919" width="13.5" style="369" customWidth="1"/>
    <col min="6920" max="7168" width="9" style="369"/>
    <col min="7169" max="7169" width="51" style="369" bestFit="1" customWidth="1"/>
    <col min="7170" max="7170" width="13.375" style="369" bestFit="1" customWidth="1"/>
    <col min="7171" max="7171" width="20.5" style="369" customWidth="1"/>
    <col min="7172" max="7172" width="8.5" style="369" customWidth="1"/>
    <col min="7173" max="7173" width="10" style="369" bestFit="1" customWidth="1"/>
    <col min="7174" max="7175" width="13.5" style="369" customWidth="1"/>
    <col min="7176" max="7424" width="9" style="369"/>
    <col min="7425" max="7425" width="51" style="369" bestFit="1" customWidth="1"/>
    <col min="7426" max="7426" width="13.375" style="369" bestFit="1" customWidth="1"/>
    <col min="7427" max="7427" width="20.5" style="369" customWidth="1"/>
    <col min="7428" max="7428" width="8.5" style="369" customWidth="1"/>
    <col min="7429" max="7429" width="10" style="369" bestFit="1" customWidth="1"/>
    <col min="7430" max="7431" width="13.5" style="369" customWidth="1"/>
    <col min="7432" max="7680" width="9" style="369"/>
    <col min="7681" max="7681" width="51" style="369" bestFit="1" customWidth="1"/>
    <col min="7682" max="7682" width="13.375" style="369" bestFit="1" customWidth="1"/>
    <col min="7683" max="7683" width="20.5" style="369" customWidth="1"/>
    <col min="7684" max="7684" width="8.5" style="369" customWidth="1"/>
    <col min="7685" max="7685" width="10" style="369" bestFit="1" customWidth="1"/>
    <col min="7686" max="7687" width="13.5" style="369" customWidth="1"/>
    <col min="7688" max="7936" width="9" style="369"/>
    <col min="7937" max="7937" width="51" style="369" bestFit="1" customWidth="1"/>
    <col min="7938" max="7938" width="13.375" style="369" bestFit="1" customWidth="1"/>
    <col min="7939" max="7939" width="20.5" style="369" customWidth="1"/>
    <col min="7940" max="7940" width="8.5" style="369" customWidth="1"/>
    <col min="7941" max="7941" width="10" style="369" bestFit="1" customWidth="1"/>
    <col min="7942" max="7943" width="13.5" style="369" customWidth="1"/>
    <col min="7944" max="8192" width="9" style="369"/>
    <col min="8193" max="8193" width="51" style="369" bestFit="1" customWidth="1"/>
    <col min="8194" max="8194" width="13.375" style="369" bestFit="1" customWidth="1"/>
    <col min="8195" max="8195" width="20.5" style="369" customWidth="1"/>
    <col min="8196" max="8196" width="8.5" style="369" customWidth="1"/>
    <col min="8197" max="8197" width="10" style="369" bestFit="1" customWidth="1"/>
    <col min="8198" max="8199" width="13.5" style="369" customWidth="1"/>
    <col min="8200" max="8448" width="9" style="369"/>
    <col min="8449" max="8449" width="51" style="369" bestFit="1" customWidth="1"/>
    <col min="8450" max="8450" width="13.375" style="369" bestFit="1" customWidth="1"/>
    <col min="8451" max="8451" width="20.5" style="369" customWidth="1"/>
    <col min="8452" max="8452" width="8.5" style="369" customWidth="1"/>
    <col min="8453" max="8453" width="10" style="369" bestFit="1" customWidth="1"/>
    <col min="8454" max="8455" width="13.5" style="369" customWidth="1"/>
    <col min="8456" max="8704" width="9" style="369"/>
    <col min="8705" max="8705" width="51" style="369" bestFit="1" customWidth="1"/>
    <col min="8706" max="8706" width="13.375" style="369" bestFit="1" customWidth="1"/>
    <col min="8707" max="8707" width="20.5" style="369" customWidth="1"/>
    <col min="8708" max="8708" width="8.5" style="369" customWidth="1"/>
    <col min="8709" max="8709" width="10" style="369" bestFit="1" customWidth="1"/>
    <col min="8710" max="8711" width="13.5" style="369" customWidth="1"/>
    <col min="8712" max="8960" width="9" style="369"/>
    <col min="8961" max="8961" width="51" style="369" bestFit="1" customWidth="1"/>
    <col min="8962" max="8962" width="13.375" style="369" bestFit="1" customWidth="1"/>
    <col min="8963" max="8963" width="20.5" style="369" customWidth="1"/>
    <col min="8964" max="8964" width="8.5" style="369" customWidth="1"/>
    <col min="8965" max="8965" width="10" style="369" bestFit="1" customWidth="1"/>
    <col min="8966" max="8967" width="13.5" style="369" customWidth="1"/>
    <col min="8968" max="9216" width="9" style="369"/>
    <col min="9217" max="9217" width="51" style="369" bestFit="1" customWidth="1"/>
    <col min="9218" max="9218" width="13.375" style="369" bestFit="1" customWidth="1"/>
    <col min="9219" max="9219" width="20.5" style="369" customWidth="1"/>
    <col min="9220" max="9220" width="8.5" style="369" customWidth="1"/>
    <col min="9221" max="9221" width="10" style="369" bestFit="1" customWidth="1"/>
    <col min="9222" max="9223" width="13.5" style="369" customWidth="1"/>
    <col min="9224" max="9472" width="9" style="369"/>
    <col min="9473" max="9473" width="51" style="369" bestFit="1" customWidth="1"/>
    <col min="9474" max="9474" width="13.375" style="369" bestFit="1" customWidth="1"/>
    <col min="9475" max="9475" width="20.5" style="369" customWidth="1"/>
    <col min="9476" max="9476" width="8.5" style="369" customWidth="1"/>
    <col min="9477" max="9477" width="10" style="369" bestFit="1" customWidth="1"/>
    <col min="9478" max="9479" width="13.5" style="369" customWidth="1"/>
    <col min="9480" max="9728" width="9" style="369"/>
    <col min="9729" max="9729" width="51" style="369" bestFit="1" customWidth="1"/>
    <col min="9730" max="9730" width="13.375" style="369" bestFit="1" customWidth="1"/>
    <col min="9731" max="9731" width="20.5" style="369" customWidth="1"/>
    <col min="9732" max="9732" width="8.5" style="369" customWidth="1"/>
    <col min="9733" max="9733" width="10" style="369" bestFit="1" customWidth="1"/>
    <col min="9734" max="9735" width="13.5" style="369" customWidth="1"/>
    <col min="9736" max="9984" width="9" style="369"/>
    <col min="9985" max="9985" width="51" style="369" bestFit="1" customWidth="1"/>
    <col min="9986" max="9986" width="13.375" style="369" bestFit="1" customWidth="1"/>
    <col min="9987" max="9987" width="20.5" style="369" customWidth="1"/>
    <col min="9988" max="9988" width="8.5" style="369" customWidth="1"/>
    <col min="9989" max="9989" width="10" style="369" bestFit="1" customWidth="1"/>
    <col min="9990" max="9991" width="13.5" style="369" customWidth="1"/>
    <col min="9992" max="10240" width="9" style="369"/>
    <col min="10241" max="10241" width="51" style="369" bestFit="1" customWidth="1"/>
    <col min="10242" max="10242" width="13.375" style="369" bestFit="1" customWidth="1"/>
    <col min="10243" max="10243" width="20.5" style="369" customWidth="1"/>
    <col min="10244" max="10244" width="8.5" style="369" customWidth="1"/>
    <col min="10245" max="10245" width="10" style="369" bestFit="1" customWidth="1"/>
    <col min="10246" max="10247" width="13.5" style="369" customWidth="1"/>
    <col min="10248" max="10496" width="9" style="369"/>
    <col min="10497" max="10497" width="51" style="369" bestFit="1" customWidth="1"/>
    <col min="10498" max="10498" width="13.375" style="369" bestFit="1" customWidth="1"/>
    <col min="10499" max="10499" width="20.5" style="369" customWidth="1"/>
    <col min="10500" max="10500" width="8.5" style="369" customWidth="1"/>
    <col min="10501" max="10501" width="10" style="369" bestFit="1" customWidth="1"/>
    <col min="10502" max="10503" width="13.5" style="369" customWidth="1"/>
    <col min="10504" max="10752" width="9" style="369"/>
    <col min="10753" max="10753" width="51" style="369" bestFit="1" customWidth="1"/>
    <col min="10754" max="10754" width="13.375" style="369" bestFit="1" customWidth="1"/>
    <col min="10755" max="10755" width="20.5" style="369" customWidth="1"/>
    <col min="10756" max="10756" width="8.5" style="369" customWidth="1"/>
    <col min="10757" max="10757" width="10" style="369" bestFit="1" customWidth="1"/>
    <col min="10758" max="10759" width="13.5" style="369" customWidth="1"/>
    <col min="10760" max="11008" width="9" style="369"/>
    <col min="11009" max="11009" width="51" style="369" bestFit="1" customWidth="1"/>
    <col min="11010" max="11010" width="13.375" style="369" bestFit="1" customWidth="1"/>
    <col min="11011" max="11011" width="20.5" style="369" customWidth="1"/>
    <col min="11012" max="11012" width="8.5" style="369" customWidth="1"/>
    <col min="11013" max="11013" width="10" style="369" bestFit="1" customWidth="1"/>
    <col min="11014" max="11015" width="13.5" style="369" customWidth="1"/>
    <col min="11016" max="11264" width="9" style="369"/>
    <col min="11265" max="11265" width="51" style="369" bestFit="1" customWidth="1"/>
    <col min="11266" max="11266" width="13.375" style="369" bestFit="1" customWidth="1"/>
    <col min="11267" max="11267" width="20.5" style="369" customWidth="1"/>
    <col min="11268" max="11268" width="8.5" style="369" customWidth="1"/>
    <col min="11269" max="11269" width="10" style="369" bestFit="1" customWidth="1"/>
    <col min="11270" max="11271" width="13.5" style="369" customWidth="1"/>
    <col min="11272" max="11520" width="9" style="369"/>
    <col min="11521" max="11521" width="51" style="369" bestFit="1" customWidth="1"/>
    <col min="11522" max="11522" width="13.375" style="369" bestFit="1" customWidth="1"/>
    <col min="11523" max="11523" width="20.5" style="369" customWidth="1"/>
    <col min="11524" max="11524" width="8.5" style="369" customWidth="1"/>
    <col min="11525" max="11525" width="10" style="369" bestFit="1" customWidth="1"/>
    <col min="11526" max="11527" width="13.5" style="369" customWidth="1"/>
    <col min="11528" max="11776" width="9" style="369"/>
    <col min="11777" max="11777" width="51" style="369" bestFit="1" customWidth="1"/>
    <col min="11778" max="11778" width="13.375" style="369" bestFit="1" customWidth="1"/>
    <col min="11779" max="11779" width="20.5" style="369" customWidth="1"/>
    <col min="11780" max="11780" width="8.5" style="369" customWidth="1"/>
    <col min="11781" max="11781" width="10" style="369" bestFit="1" customWidth="1"/>
    <col min="11782" max="11783" width="13.5" style="369" customWidth="1"/>
    <col min="11784" max="12032" width="9" style="369"/>
    <col min="12033" max="12033" width="51" style="369" bestFit="1" customWidth="1"/>
    <col min="12034" max="12034" width="13.375" style="369" bestFit="1" customWidth="1"/>
    <col min="12035" max="12035" width="20.5" style="369" customWidth="1"/>
    <col min="12036" max="12036" width="8.5" style="369" customWidth="1"/>
    <col min="12037" max="12037" width="10" style="369" bestFit="1" customWidth="1"/>
    <col min="12038" max="12039" width="13.5" style="369" customWidth="1"/>
    <col min="12040" max="12288" width="9" style="369"/>
    <col min="12289" max="12289" width="51" style="369" bestFit="1" customWidth="1"/>
    <col min="12290" max="12290" width="13.375" style="369" bestFit="1" customWidth="1"/>
    <col min="12291" max="12291" width="20.5" style="369" customWidth="1"/>
    <col min="12292" max="12292" width="8.5" style="369" customWidth="1"/>
    <col min="12293" max="12293" width="10" style="369" bestFit="1" customWidth="1"/>
    <col min="12294" max="12295" width="13.5" style="369" customWidth="1"/>
    <col min="12296" max="12544" width="9" style="369"/>
    <col min="12545" max="12545" width="51" style="369" bestFit="1" customWidth="1"/>
    <col min="12546" max="12546" width="13.375" style="369" bestFit="1" customWidth="1"/>
    <col min="12547" max="12547" width="20.5" style="369" customWidth="1"/>
    <col min="12548" max="12548" width="8.5" style="369" customWidth="1"/>
    <col min="12549" max="12549" width="10" style="369" bestFit="1" customWidth="1"/>
    <col min="12550" max="12551" width="13.5" style="369" customWidth="1"/>
    <col min="12552" max="12800" width="9" style="369"/>
    <col min="12801" max="12801" width="51" style="369" bestFit="1" customWidth="1"/>
    <col min="12802" max="12802" width="13.375" style="369" bestFit="1" customWidth="1"/>
    <col min="12803" max="12803" width="20.5" style="369" customWidth="1"/>
    <col min="12804" max="12804" width="8.5" style="369" customWidth="1"/>
    <col min="12805" max="12805" width="10" style="369" bestFit="1" customWidth="1"/>
    <col min="12806" max="12807" width="13.5" style="369" customWidth="1"/>
    <col min="12808" max="13056" width="9" style="369"/>
    <col min="13057" max="13057" width="51" style="369" bestFit="1" customWidth="1"/>
    <col min="13058" max="13058" width="13.375" style="369" bestFit="1" customWidth="1"/>
    <col min="13059" max="13059" width="20.5" style="369" customWidth="1"/>
    <col min="13060" max="13060" width="8.5" style="369" customWidth="1"/>
    <col min="13061" max="13061" width="10" style="369" bestFit="1" customWidth="1"/>
    <col min="13062" max="13063" width="13.5" style="369" customWidth="1"/>
    <col min="13064" max="13312" width="9" style="369"/>
    <col min="13313" max="13313" width="51" style="369" bestFit="1" customWidth="1"/>
    <col min="13314" max="13314" width="13.375" style="369" bestFit="1" customWidth="1"/>
    <col min="13315" max="13315" width="20.5" style="369" customWidth="1"/>
    <col min="13316" max="13316" width="8.5" style="369" customWidth="1"/>
    <col min="13317" max="13317" width="10" style="369" bestFit="1" customWidth="1"/>
    <col min="13318" max="13319" width="13.5" style="369" customWidth="1"/>
    <col min="13320" max="13568" width="9" style="369"/>
    <col min="13569" max="13569" width="51" style="369" bestFit="1" customWidth="1"/>
    <col min="13570" max="13570" width="13.375" style="369" bestFit="1" customWidth="1"/>
    <col min="13571" max="13571" width="20.5" style="369" customWidth="1"/>
    <col min="13572" max="13572" width="8.5" style="369" customWidth="1"/>
    <col min="13573" max="13573" width="10" style="369" bestFit="1" customWidth="1"/>
    <col min="13574" max="13575" width="13.5" style="369" customWidth="1"/>
    <col min="13576" max="13824" width="9" style="369"/>
    <col min="13825" max="13825" width="51" style="369" bestFit="1" customWidth="1"/>
    <col min="13826" max="13826" width="13.375" style="369" bestFit="1" customWidth="1"/>
    <col min="13827" max="13827" width="20.5" style="369" customWidth="1"/>
    <col min="13828" max="13828" width="8.5" style="369" customWidth="1"/>
    <col min="13829" max="13829" width="10" style="369" bestFit="1" customWidth="1"/>
    <col min="13830" max="13831" width="13.5" style="369" customWidth="1"/>
    <col min="13832" max="14080" width="9" style="369"/>
    <col min="14081" max="14081" width="51" style="369" bestFit="1" customWidth="1"/>
    <col min="14082" max="14082" width="13.375" style="369" bestFit="1" customWidth="1"/>
    <col min="14083" max="14083" width="20.5" style="369" customWidth="1"/>
    <col min="14084" max="14084" width="8.5" style="369" customWidth="1"/>
    <col min="14085" max="14085" width="10" style="369" bestFit="1" customWidth="1"/>
    <col min="14086" max="14087" width="13.5" style="369" customWidth="1"/>
    <col min="14088" max="14336" width="9" style="369"/>
    <col min="14337" max="14337" width="51" style="369" bestFit="1" customWidth="1"/>
    <col min="14338" max="14338" width="13.375" style="369" bestFit="1" customWidth="1"/>
    <col min="14339" max="14339" width="20.5" style="369" customWidth="1"/>
    <col min="14340" max="14340" width="8.5" style="369" customWidth="1"/>
    <col min="14341" max="14341" width="10" style="369" bestFit="1" customWidth="1"/>
    <col min="14342" max="14343" width="13.5" style="369" customWidth="1"/>
    <col min="14344" max="14592" width="9" style="369"/>
    <col min="14593" max="14593" width="51" style="369" bestFit="1" customWidth="1"/>
    <col min="14594" max="14594" width="13.375" style="369" bestFit="1" customWidth="1"/>
    <col min="14595" max="14595" width="20.5" style="369" customWidth="1"/>
    <col min="14596" max="14596" width="8.5" style="369" customWidth="1"/>
    <col min="14597" max="14597" width="10" style="369" bestFit="1" customWidth="1"/>
    <col min="14598" max="14599" width="13.5" style="369" customWidth="1"/>
    <col min="14600" max="14848" width="9" style="369"/>
    <col min="14849" max="14849" width="51" style="369" bestFit="1" customWidth="1"/>
    <col min="14850" max="14850" width="13.375" style="369" bestFit="1" customWidth="1"/>
    <col min="14851" max="14851" width="20.5" style="369" customWidth="1"/>
    <col min="14852" max="14852" width="8.5" style="369" customWidth="1"/>
    <col min="14853" max="14853" width="10" style="369" bestFit="1" customWidth="1"/>
    <col min="14854" max="14855" width="13.5" style="369" customWidth="1"/>
    <col min="14856" max="15104" width="9" style="369"/>
    <col min="15105" max="15105" width="51" style="369" bestFit="1" customWidth="1"/>
    <col min="15106" max="15106" width="13.375" style="369" bestFit="1" customWidth="1"/>
    <col min="15107" max="15107" width="20.5" style="369" customWidth="1"/>
    <col min="15108" max="15108" width="8.5" style="369" customWidth="1"/>
    <col min="15109" max="15109" width="10" style="369" bestFit="1" customWidth="1"/>
    <col min="15110" max="15111" width="13.5" style="369" customWidth="1"/>
    <col min="15112" max="15360" width="9" style="369"/>
    <col min="15361" max="15361" width="51" style="369" bestFit="1" customWidth="1"/>
    <col min="15362" max="15362" width="13.375" style="369" bestFit="1" customWidth="1"/>
    <col min="15363" max="15363" width="20.5" style="369" customWidth="1"/>
    <col min="15364" max="15364" width="8.5" style="369" customWidth="1"/>
    <col min="15365" max="15365" width="10" style="369" bestFit="1" customWidth="1"/>
    <col min="15366" max="15367" width="13.5" style="369" customWidth="1"/>
    <col min="15368" max="15616" width="9" style="369"/>
    <col min="15617" max="15617" width="51" style="369" bestFit="1" customWidth="1"/>
    <col min="15618" max="15618" width="13.375" style="369" bestFit="1" customWidth="1"/>
    <col min="15619" max="15619" width="20.5" style="369" customWidth="1"/>
    <col min="15620" max="15620" width="8.5" style="369" customWidth="1"/>
    <col min="15621" max="15621" width="10" style="369" bestFit="1" customWidth="1"/>
    <col min="15622" max="15623" width="13.5" style="369" customWidth="1"/>
    <col min="15624" max="15872" width="9" style="369"/>
    <col min="15873" max="15873" width="51" style="369" bestFit="1" customWidth="1"/>
    <col min="15874" max="15874" width="13.375" style="369" bestFit="1" customWidth="1"/>
    <col min="15875" max="15875" width="20.5" style="369" customWidth="1"/>
    <col min="15876" max="15876" width="8.5" style="369" customWidth="1"/>
    <col min="15877" max="15877" width="10" style="369" bestFit="1" customWidth="1"/>
    <col min="15878" max="15879" width="13.5" style="369" customWidth="1"/>
    <col min="15880" max="16128" width="9" style="369"/>
    <col min="16129" max="16129" width="51" style="369" bestFit="1" customWidth="1"/>
    <col min="16130" max="16130" width="13.375" style="369" bestFit="1" customWidth="1"/>
    <col min="16131" max="16131" width="20.5" style="369" customWidth="1"/>
    <col min="16132" max="16132" width="8.5" style="369" customWidth="1"/>
    <col min="16133" max="16133" width="10" style="369" bestFit="1" customWidth="1"/>
    <col min="16134" max="16135" width="13.5" style="369" customWidth="1"/>
    <col min="16136" max="16384" width="9" style="369"/>
  </cols>
  <sheetData>
    <row r="1" spans="1:9" x14ac:dyDescent="0.2">
      <c r="A1" s="368" t="s">
        <v>334</v>
      </c>
      <c r="B1" s="369" t="s">
        <v>335</v>
      </c>
    </row>
    <row r="2" spans="1:9" ht="38.25" customHeight="1" thickBot="1" x14ac:dyDescent="0.25">
      <c r="A2" s="370" t="s">
        <v>336</v>
      </c>
      <c r="B2" s="371" t="s">
        <v>337</v>
      </c>
      <c r="C2" s="371" t="s">
        <v>338</v>
      </c>
      <c r="D2" s="371" t="s">
        <v>339</v>
      </c>
      <c r="E2" s="372" t="s">
        <v>102</v>
      </c>
      <c r="F2" s="554" t="s">
        <v>340</v>
      </c>
    </row>
    <row r="3" spans="1:9" x14ac:dyDescent="0.2">
      <c r="A3" s="373" t="s">
        <v>341</v>
      </c>
      <c r="B3" s="374"/>
      <c r="C3" s="374"/>
      <c r="D3" s="374"/>
      <c r="E3" s="374"/>
      <c r="F3" s="554"/>
      <c r="G3" s="375"/>
      <c r="H3" s="375"/>
      <c r="I3" s="375"/>
    </row>
    <row r="4" spans="1:9" x14ac:dyDescent="0.2">
      <c r="A4" s="376" t="s">
        <v>342</v>
      </c>
      <c r="B4" s="377" t="s">
        <v>343</v>
      </c>
      <c r="C4" s="377">
        <v>3.3000000000000002E-2</v>
      </c>
      <c r="D4" s="378">
        <v>8.08</v>
      </c>
      <c r="E4" s="378">
        <f>C4*D4</f>
        <v>0.26663999999999999</v>
      </c>
      <c r="F4" s="554"/>
      <c r="G4" s="379"/>
      <c r="H4" s="375"/>
      <c r="I4" s="375"/>
    </row>
    <row r="5" spans="1:9" x14ac:dyDescent="0.2">
      <c r="A5" s="380"/>
      <c r="B5" s="381"/>
      <c r="C5" s="381"/>
      <c r="D5" s="382"/>
      <c r="E5" s="382"/>
      <c r="F5" s="554"/>
      <c r="G5" s="382"/>
    </row>
    <row r="6" spans="1:9" x14ac:dyDescent="0.2">
      <c r="A6" s="373" t="s">
        <v>344</v>
      </c>
      <c r="B6" s="374"/>
      <c r="C6" s="383"/>
      <c r="D6" s="384"/>
      <c r="E6" s="384"/>
    </row>
    <row r="7" spans="1:9" x14ac:dyDescent="0.2">
      <c r="A7" s="376" t="s">
        <v>345</v>
      </c>
      <c r="B7" s="377" t="s">
        <v>346</v>
      </c>
      <c r="C7" s="385">
        <v>8.3000000000000004E-2</v>
      </c>
      <c r="D7" s="386">
        <v>8.08</v>
      </c>
      <c r="E7" s="386">
        <f>C7*D7</f>
        <v>0.67064000000000001</v>
      </c>
    </row>
    <row r="8" spans="1:9" x14ac:dyDescent="0.2">
      <c r="A8" s="376" t="s">
        <v>347</v>
      </c>
      <c r="B8" s="377" t="s">
        <v>348</v>
      </c>
      <c r="C8" s="377">
        <v>1</v>
      </c>
      <c r="D8" s="378">
        <v>8.08</v>
      </c>
      <c r="E8" s="378">
        <f>C8*D8</f>
        <v>8.08</v>
      </c>
    </row>
    <row r="9" spans="1:9" x14ac:dyDescent="0.2">
      <c r="A9" s="376" t="s">
        <v>349</v>
      </c>
      <c r="B9" s="377" t="s">
        <v>343</v>
      </c>
      <c r="C9" s="377">
        <v>3.3000000000000002E-2</v>
      </c>
      <c r="D9" s="378">
        <v>8.08</v>
      </c>
      <c r="E9" s="378">
        <f>C9*D9</f>
        <v>0.26663999999999999</v>
      </c>
    </row>
    <row r="10" spans="1:9" x14ac:dyDescent="0.2">
      <c r="A10" s="387"/>
      <c r="B10" s="375"/>
      <c r="C10" s="375"/>
      <c r="D10" s="379"/>
      <c r="E10" s="379"/>
    </row>
    <row r="11" spans="1:9" x14ac:dyDescent="0.2">
      <c r="A11" s="373" t="s">
        <v>350</v>
      </c>
      <c r="B11" s="374"/>
      <c r="C11" s="374"/>
      <c r="D11" s="384"/>
      <c r="E11" s="384"/>
    </row>
    <row r="12" spans="1:9" x14ac:dyDescent="0.2">
      <c r="A12" s="376" t="s">
        <v>351</v>
      </c>
      <c r="B12" s="377" t="s">
        <v>346</v>
      </c>
      <c r="C12" s="377">
        <v>8.3000000000000004E-2</v>
      </c>
      <c r="D12" s="386">
        <v>8.08</v>
      </c>
      <c r="E12" s="386">
        <f>C12*D12</f>
        <v>0.67064000000000001</v>
      </c>
    </row>
    <row r="13" spans="1:9" x14ac:dyDescent="0.2">
      <c r="A13" s="387"/>
      <c r="B13" s="375"/>
      <c r="C13" s="375"/>
      <c r="D13" s="379"/>
      <c r="E13" s="379"/>
    </row>
    <row r="14" spans="1:9" x14ac:dyDescent="0.2">
      <c r="A14" s="373" t="s">
        <v>124</v>
      </c>
      <c r="B14" s="374"/>
      <c r="C14" s="374"/>
      <c r="D14" s="384"/>
      <c r="E14" s="384"/>
    </row>
    <row r="15" spans="1:9" x14ac:dyDescent="0.2">
      <c r="A15" s="376" t="s">
        <v>352</v>
      </c>
      <c r="B15" s="388" t="s">
        <v>343</v>
      </c>
      <c r="C15" s="388">
        <v>3.3000000000000002E-2</v>
      </c>
      <c r="D15" s="386">
        <v>8.08</v>
      </c>
      <c r="E15" s="386">
        <f>C15*D15</f>
        <v>0.26663999999999999</v>
      </c>
      <c r="F15" s="375"/>
    </row>
    <row r="16" spans="1:9" x14ac:dyDescent="0.2">
      <c r="A16" s="376" t="s">
        <v>353</v>
      </c>
      <c r="B16" s="388" t="s">
        <v>346</v>
      </c>
      <c r="C16" s="388">
        <v>8.3000000000000004E-2</v>
      </c>
      <c r="D16" s="378">
        <v>8.08</v>
      </c>
      <c r="E16" s="378">
        <f>C16*D16</f>
        <v>0.67064000000000001</v>
      </c>
      <c r="F16" s="375"/>
    </row>
    <row r="17" spans="1:5" x14ac:dyDescent="0.2">
      <c r="A17" s="376" t="s">
        <v>354</v>
      </c>
      <c r="B17" s="377" t="s">
        <v>343</v>
      </c>
      <c r="C17" s="377">
        <v>3.3000000000000002E-2</v>
      </c>
      <c r="D17" s="378">
        <v>8.08</v>
      </c>
      <c r="E17" s="378">
        <f>C17*D17</f>
        <v>0.26663999999999999</v>
      </c>
    </row>
    <row r="18" spans="1:5" x14ac:dyDescent="0.2">
      <c r="A18" s="376" t="s">
        <v>355</v>
      </c>
      <c r="B18" s="377" t="s">
        <v>356</v>
      </c>
      <c r="C18" s="377">
        <v>0.16700000000000001</v>
      </c>
      <c r="D18" s="378">
        <v>22.56</v>
      </c>
      <c r="E18" s="378">
        <f>C18*D18</f>
        <v>3.7675200000000002</v>
      </c>
    </row>
    <row r="19" spans="1:5" x14ac:dyDescent="0.2">
      <c r="A19" s="387"/>
      <c r="B19" s="375"/>
      <c r="C19" s="375"/>
      <c r="D19" s="379"/>
      <c r="E19" s="379"/>
    </row>
    <row r="20" spans="1:5" x14ac:dyDescent="0.2">
      <c r="A20" s="373" t="s">
        <v>357</v>
      </c>
      <c r="B20" s="374"/>
      <c r="C20" s="374"/>
      <c r="D20" s="389"/>
      <c r="E20" s="389"/>
    </row>
    <row r="21" spans="1:5" x14ac:dyDescent="0.2">
      <c r="A21" s="390" t="s">
        <v>358</v>
      </c>
      <c r="B21" s="391" t="s">
        <v>356</v>
      </c>
      <c r="C21" s="391">
        <v>0.16700000000000001</v>
      </c>
      <c r="D21" s="392" t="s">
        <v>359</v>
      </c>
      <c r="E21" s="392" t="s">
        <v>360</v>
      </c>
    </row>
    <row r="22" spans="1:5" x14ac:dyDescent="0.2">
      <c r="A22" s="393" t="s">
        <v>361</v>
      </c>
      <c r="B22" s="394" t="s">
        <v>362</v>
      </c>
      <c r="C22" s="388">
        <v>0.91700000000000004</v>
      </c>
      <c r="D22" s="395">
        <v>8.08</v>
      </c>
      <c r="E22" s="395">
        <f>C22*D22</f>
        <v>7.4093600000000004</v>
      </c>
    </row>
    <row r="23" spans="1:5" x14ac:dyDescent="0.2">
      <c r="A23" s="390" t="s">
        <v>363</v>
      </c>
      <c r="B23" s="391" t="s">
        <v>356</v>
      </c>
      <c r="C23" s="391">
        <v>0.16700000000000001</v>
      </c>
      <c r="D23" s="392">
        <v>8.08</v>
      </c>
      <c r="E23" s="392">
        <f>C23*D23</f>
        <v>1.3493600000000001</v>
      </c>
    </row>
    <row r="24" spans="1:5" x14ac:dyDescent="0.2">
      <c r="A24" s="390" t="s">
        <v>364</v>
      </c>
      <c r="B24" s="391" t="s">
        <v>365</v>
      </c>
      <c r="C24" s="391">
        <v>0.16700000000000001</v>
      </c>
      <c r="D24" s="391" t="s">
        <v>366</v>
      </c>
      <c r="E24" s="391"/>
    </row>
    <row r="25" spans="1:5" x14ac:dyDescent="0.2">
      <c r="A25" s="390" t="s">
        <v>367</v>
      </c>
      <c r="B25" s="391"/>
      <c r="C25" s="391"/>
      <c r="D25" s="391"/>
      <c r="E25" s="391"/>
    </row>
    <row r="27" spans="1:5" x14ac:dyDescent="0.2">
      <c r="A27" s="373" t="s">
        <v>368</v>
      </c>
      <c r="B27" s="374"/>
      <c r="C27" s="374"/>
      <c r="D27" s="384"/>
      <c r="E27" s="384"/>
    </row>
    <row r="28" spans="1:5" s="398" customFormat="1" x14ac:dyDescent="0.2">
      <c r="A28" s="396" t="s">
        <v>369</v>
      </c>
      <c r="B28" s="397" t="s">
        <v>370</v>
      </c>
      <c r="C28" s="397">
        <v>8.0000000000000002E-3</v>
      </c>
      <c r="D28" s="386">
        <v>8.08</v>
      </c>
      <c r="E28" s="386">
        <f t="shared" ref="E28:E33" si="0">C28*D28</f>
        <v>6.4640000000000003E-2</v>
      </c>
    </row>
    <row r="29" spans="1:5" x14ac:dyDescent="0.2">
      <c r="A29" s="376" t="s">
        <v>371</v>
      </c>
      <c r="B29" s="377" t="s">
        <v>346</v>
      </c>
      <c r="C29" s="377">
        <v>8.3000000000000004E-2</v>
      </c>
      <c r="D29" s="378">
        <v>13.98</v>
      </c>
      <c r="E29" s="378">
        <f t="shared" si="0"/>
        <v>1.1603400000000001</v>
      </c>
    </row>
    <row r="30" spans="1:5" x14ac:dyDescent="0.2">
      <c r="A30" s="376" t="s">
        <v>372</v>
      </c>
      <c r="B30" s="377" t="s">
        <v>370</v>
      </c>
      <c r="C30" s="377">
        <v>8.0000000000000002E-3</v>
      </c>
      <c r="D30" s="378">
        <v>13.98</v>
      </c>
      <c r="E30" s="378">
        <f t="shared" si="0"/>
        <v>0.11184000000000001</v>
      </c>
    </row>
    <row r="31" spans="1:5" x14ac:dyDescent="0.2">
      <c r="A31" s="376" t="s">
        <v>373</v>
      </c>
      <c r="B31" s="377" t="s">
        <v>346</v>
      </c>
      <c r="C31" s="377">
        <v>8.3000000000000004E-2</v>
      </c>
      <c r="D31" s="378">
        <v>13.98</v>
      </c>
      <c r="E31" s="378">
        <f t="shared" si="0"/>
        <v>1.1603400000000001</v>
      </c>
    </row>
    <row r="32" spans="1:5" x14ac:dyDescent="0.2">
      <c r="A32" s="376" t="s">
        <v>374</v>
      </c>
      <c r="B32" s="377" t="s">
        <v>343</v>
      </c>
      <c r="C32" s="377">
        <v>3.3000000000000002E-2</v>
      </c>
      <c r="D32" s="378">
        <v>13.98</v>
      </c>
      <c r="E32" s="378">
        <f t="shared" si="0"/>
        <v>0.46134000000000003</v>
      </c>
    </row>
    <row r="33" spans="1:6" x14ac:dyDescent="0.2">
      <c r="A33" s="376" t="s">
        <v>375</v>
      </c>
      <c r="B33" s="399"/>
      <c r="C33" s="399"/>
      <c r="D33" s="400"/>
      <c r="E33" s="378">
        <f t="shared" si="0"/>
        <v>0</v>
      </c>
    </row>
    <row r="34" spans="1:6" ht="13.5" thickBot="1" x14ac:dyDescent="0.25">
      <c r="A34" s="380"/>
      <c r="B34" s="381"/>
      <c r="C34" s="381"/>
      <c r="D34" s="382"/>
      <c r="E34" s="382"/>
    </row>
    <row r="35" spans="1:6" ht="14.25" thickTop="1" thickBot="1" x14ac:dyDescent="0.25">
      <c r="A35" s="401" t="s">
        <v>376</v>
      </c>
      <c r="B35" s="402"/>
      <c r="C35" s="402">
        <f>SUM(C1:C34)</f>
        <v>3.1809999999999996</v>
      </c>
      <c r="D35" s="403"/>
      <c r="E35" s="403">
        <f>SUM(E1:E34)</f>
        <v>26.643220000000007</v>
      </c>
      <c r="F35" s="404" t="s">
        <v>377</v>
      </c>
    </row>
    <row r="36" spans="1:6" ht="13.5" thickTop="1" x14ac:dyDescent="0.2">
      <c r="A36" s="380"/>
      <c r="B36" s="381"/>
      <c r="C36" s="381"/>
      <c r="D36" s="382"/>
      <c r="E36" s="382"/>
    </row>
    <row r="37" spans="1:6" x14ac:dyDescent="0.2">
      <c r="A37" s="380" t="s">
        <v>378</v>
      </c>
      <c r="B37" s="381" t="s">
        <v>379</v>
      </c>
      <c r="C37" s="405">
        <v>250</v>
      </c>
      <c r="D37" s="382"/>
      <c r="E37" s="382"/>
    </row>
    <row r="38" spans="1:6" x14ac:dyDescent="0.2">
      <c r="A38" s="406" t="s">
        <v>380</v>
      </c>
      <c r="B38" s="369" t="s">
        <v>381</v>
      </c>
      <c r="C38" s="407">
        <v>6560.64</v>
      </c>
      <c r="E38" s="369" t="s">
        <v>382</v>
      </c>
    </row>
  </sheetData>
  <mergeCells count="1">
    <mergeCell ref="F2:F5"/>
  </mergeCells>
  <pageMargins left="0.25" right="0.25" top="0.75" bottom="0.75" header="0.3" footer="0.3"/>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100" workbookViewId="0">
      <selection activeCell="A7" sqref="A7"/>
    </sheetView>
  </sheetViews>
  <sheetFormatPr defaultRowHeight="15" x14ac:dyDescent="0.2"/>
  <cols>
    <col min="1" max="1" width="51" style="304" bestFit="1" customWidth="1"/>
    <col min="2" max="2" width="13.375" style="284" bestFit="1" customWidth="1"/>
    <col min="3" max="3" width="20.5" style="284" customWidth="1"/>
    <col min="4" max="4" width="8.5" style="284" customWidth="1"/>
    <col min="5" max="5" width="10" style="284" bestFit="1" customWidth="1"/>
    <col min="6" max="7" width="13.5" style="284" customWidth="1"/>
    <col min="8" max="256" width="9" style="284"/>
    <col min="257" max="257" width="51" style="284" bestFit="1" customWidth="1"/>
    <col min="258" max="258" width="13.375" style="284" bestFit="1" customWidth="1"/>
    <col min="259" max="259" width="20.5" style="284" customWidth="1"/>
    <col min="260" max="260" width="8.5" style="284" customWidth="1"/>
    <col min="261" max="261" width="10" style="284" bestFit="1" customWidth="1"/>
    <col min="262" max="263" width="13.5" style="284" customWidth="1"/>
    <col min="264" max="512" width="9" style="284"/>
    <col min="513" max="513" width="51" style="284" bestFit="1" customWidth="1"/>
    <col min="514" max="514" width="13.375" style="284" bestFit="1" customWidth="1"/>
    <col min="515" max="515" width="20.5" style="284" customWidth="1"/>
    <col min="516" max="516" width="8.5" style="284" customWidth="1"/>
    <col min="517" max="517" width="10" style="284" bestFit="1" customWidth="1"/>
    <col min="518" max="519" width="13.5" style="284" customWidth="1"/>
    <col min="520" max="768" width="9" style="284"/>
    <col min="769" max="769" width="51" style="284" bestFit="1" customWidth="1"/>
    <col min="770" max="770" width="13.375" style="284" bestFit="1" customWidth="1"/>
    <col min="771" max="771" width="20.5" style="284" customWidth="1"/>
    <col min="772" max="772" width="8.5" style="284" customWidth="1"/>
    <col min="773" max="773" width="10" style="284" bestFit="1" customWidth="1"/>
    <col min="774" max="775" width="13.5" style="284" customWidth="1"/>
    <col min="776" max="1024" width="9" style="284"/>
    <col min="1025" max="1025" width="51" style="284" bestFit="1" customWidth="1"/>
    <col min="1026" max="1026" width="13.375" style="284" bestFit="1" customWidth="1"/>
    <col min="1027" max="1027" width="20.5" style="284" customWidth="1"/>
    <col min="1028" max="1028" width="8.5" style="284" customWidth="1"/>
    <col min="1029" max="1029" width="10" style="284" bestFit="1" customWidth="1"/>
    <col min="1030" max="1031" width="13.5" style="284" customWidth="1"/>
    <col min="1032" max="1280" width="9" style="284"/>
    <col min="1281" max="1281" width="51" style="284" bestFit="1" customWidth="1"/>
    <col min="1282" max="1282" width="13.375" style="284" bestFit="1" customWidth="1"/>
    <col min="1283" max="1283" width="20.5" style="284" customWidth="1"/>
    <col min="1284" max="1284" width="8.5" style="284" customWidth="1"/>
    <col min="1285" max="1285" width="10" style="284" bestFit="1" customWidth="1"/>
    <col min="1286" max="1287" width="13.5" style="284" customWidth="1"/>
    <col min="1288" max="1536" width="9" style="284"/>
    <col min="1537" max="1537" width="51" style="284" bestFit="1" customWidth="1"/>
    <col min="1538" max="1538" width="13.375" style="284" bestFit="1" customWidth="1"/>
    <col min="1539" max="1539" width="20.5" style="284" customWidth="1"/>
    <col min="1540" max="1540" width="8.5" style="284" customWidth="1"/>
    <col min="1541" max="1541" width="10" style="284" bestFit="1" customWidth="1"/>
    <col min="1542" max="1543" width="13.5" style="284" customWidth="1"/>
    <col min="1544" max="1792" width="9" style="284"/>
    <col min="1793" max="1793" width="51" style="284" bestFit="1" customWidth="1"/>
    <col min="1794" max="1794" width="13.375" style="284" bestFit="1" customWidth="1"/>
    <col min="1795" max="1795" width="20.5" style="284" customWidth="1"/>
    <col min="1796" max="1796" width="8.5" style="284" customWidth="1"/>
    <col min="1797" max="1797" width="10" style="284" bestFit="1" customWidth="1"/>
    <col min="1798" max="1799" width="13.5" style="284" customWidth="1"/>
    <col min="1800" max="2048" width="9" style="284"/>
    <col min="2049" max="2049" width="51" style="284" bestFit="1" customWidth="1"/>
    <col min="2050" max="2050" width="13.375" style="284" bestFit="1" customWidth="1"/>
    <col min="2051" max="2051" width="20.5" style="284" customWidth="1"/>
    <col min="2052" max="2052" width="8.5" style="284" customWidth="1"/>
    <col min="2053" max="2053" width="10" style="284" bestFit="1" customWidth="1"/>
    <col min="2054" max="2055" width="13.5" style="284" customWidth="1"/>
    <col min="2056" max="2304" width="9" style="284"/>
    <col min="2305" max="2305" width="51" style="284" bestFit="1" customWidth="1"/>
    <col min="2306" max="2306" width="13.375" style="284" bestFit="1" customWidth="1"/>
    <col min="2307" max="2307" width="20.5" style="284" customWidth="1"/>
    <col min="2308" max="2308" width="8.5" style="284" customWidth="1"/>
    <col min="2309" max="2309" width="10" style="284" bestFit="1" customWidth="1"/>
    <col min="2310" max="2311" width="13.5" style="284" customWidth="1"/>
    <col min="2312" max="2560" width="9" style="284"/>
    <col min="2561" max="2561" width="51" style="284" bestFit="1" customWidth="1"/>
    <col min="2562" max="2562" width="13.375" style="284" bestFit="1" customWidth="1"/>
    <col min="2563" max="2563" width="20.5" style="284" customWidth="1"/>
    <col min="2564" max="2564" width="8.5" style="284" customWidth="1"/>
    <col min="2565" max="2565" width="10" style="284" bestFit="1" customWidth="1"/>
    <col min="2566" max="2567" width="13.5" style="284" customWidth="1"/>
    <col min="2568" max="2816" width="9" style="284"/>
    <col min="2817" max="2817" width="51" style="284" bestFit="1" customWidth="1"/>
    <col min="2818" max="2818" width="13.375" style="284" bestFit="1" customWidth="1"/>
    <col min="2819" max="2819" width="20.5" style="284" customWidth="1"/>
    <col min="2820" max="2820" width="8.5" style="284" customWidth="1"/>
    <col min="2821" max="2821" width="10" style="284" bestFit="1" customWidth="1"/>
    <col min="2822" max="2823" width="13.5" style="284" customWidth="1"/>
    <col min="2824" max="3072" width="9" style="284"/>
    <col min="3073" max="3073" width="51" style="284" bestFit="1" customWidth="1"/>
    <col min="3074" max="3074" width="13.375" style="284" bestFit="1" customWidth="1"/>
    <col min="3075" max="3075" width="20.5" style="284" customWidth="1"/>
    <col min="3076" max="3076" width="8.5" style="284" customWidth="1"/>
    <col min="3077" max="3077" width="10" style="284" bestFit="1" customWidth="1"/>
    <col min="3078" max="3079" width="13.5" style="284" customWidth="1"/>
    <col min="3080" max="3328" width="9" style="284"/>
    <col min="3329" max="3329" width="51" style="284" bestFit="1" customWidth="1"/>
    <col min="3330" max="3330" width="13.375" style="284" bestFit="1" customWidth="1"/>
    <col min="3331" max="3331" width="20.5" style="284" customWidth="1"/>
    <col min="3332" max="3332" width="8.5" style="284" customWidth="1"/>
    <col min="3333" max="3333" width="10" style="284" bestFit="1" customWidth="1"/>
    <col min="3334" max="3335" width="13.5" style="284" customWidth="1"/>
    <col min="3336" max="3584" width="9" style="284"/>
    <col min="3585" max="3585" width="51" style="284" bestFit="1" customWidth="1"/>
    <col min="3586" max="3586" width="13.375" style="284" bestFit="1" customWidth="1"/>
    <col min="3587" max="3587" width="20.5" style="284" customWidth="1"/>
    <col min="3588" max="3588" width="8.5" style="284" customWidth="1"/>
    <col min="3589" max="3589" width="10" style="284" bestFit="1" customWidth="1"/>
    <col min="3590" max="3591" width="13.5" style="284" customWidth="1"/>
    <col min="3592" max="3840" width="9" style="284"/>
    <col min="3841" max="3841" width="51" style="284" bestFit="1" customWidth="1"/>
    <col min="3842" max="3842" width="13.375" style="284" bestFit="1" customWidth="1"/>
    <col min="3843" max="3843" width="20.5" style="284" customWidth="1"/>
    <col min="3844" max="3844" width="8.5" style="284" customWidth="1"/>
    <col min="3845" max="3845" width="10" style="284" bestFit="1" customWidth="1"/>
    <col min="3846" max="3847" width="13.5" style="284" customWidth="1"/>
    <col min="3848" max="4096" width="9" style="284"/>
    <col min="4097" max="4097" width="51" style="284" bestFit="1" customWidth="1"/>
    <col min="4098" max="4098" width="13.375" style="284" bestFit="1" customWidth="1"/>
    <col min="4099" max="4099" width="20.5" style="284" customWidth="1"/>
    <col min="4100" max="4100" width="8.5" style="284" customWidth="1"/>
    <col min="4101" max="4101" width="10" style="284" bestFit="1" customWidth="1"/>
    <col min="4102" max="4103" width="13.5" style="284" customWidth="1"/>
    <col min="4104" max="4352" width="9" style="284"/>
    <col min="4353" max="4353" width="51" style="284" bestFit="1" customWidth="1"/>
    <col min="4354" max="4354" width="13.375" style="284" bestFit="1" customWidth="1"/>
    <col min="4355" max="4355" width="20.5" style="284" customWidth="1"/>
    <col min="4356" max="4356" width="8.5" style="284" customWidth="1"/>
    <col min="4357" max="4357" width="10" style="284" bestFit="1" customWidth="1"/>
    <col min="4358" max="4359" width="13.5" style="284" customWidth="1"/>
    <col min="4360" max="4608" width="9" style="284"/>
    <col min="4609" max="4609" width="51" style="284" bestFit="1" customWidth="1"/>
    <col min="4610" max="4610" width="13.375" style="284" bestFit="1" customWidth="1"/>
    <col min="4611" max="4611" width="20.5" style="284" customWidth="1"/>
    <col min="4612" max="4612" width="8.5" style="284" customWidth="1"/>
    <col min="4613" max="4613" width="10" style="284" bestFit="1" customWidth="1"/>
    <col min="4614" max="4615" width="13.5" style="284" customWidth="1"/>
    <col min="4616" max="4864" width="9" style="284"/>
    <col min="4865" max="4865" width="51" style="284" bestFit="1" customWidth="1"/>
    <col min="4866" max="4866" width="13.375" style="284" bestFit="1" customWidth="1"/>
    <col min="4867" max="4867" width="20.5" style="284" customWidth="1"/>
    <col min="4868" max="4868" width="8.5" style="284" customWidth="1"/>
    <col min="4869" max="4869" width="10" style="284" bestFit="1" customWidth="1"/>
    <col min="4870" max="4871" width="13.5" style="284" customWidth="1"/>
    <col min="4872" max="5120" width="9" style="284"/>
    <col min="5121" max="5121" width="51" style="284" bestFit="1" customWidth="1"/>
    <col min="5122" max="5122" width="13.375" style="284" bestFit="1" customWidth="1"/>
    <col min="5123" max="5123" width="20.5" style="284" customWidth="1"/>
    <col min="5124" max="5124" width="8.5" style="284" customWidth="1"/>
    <col min="5125" max="5125" width="10" style="284" bestFit="1" customWidth="1"/>
    <col min="5126" max="5127" width="13.5" style="284" customWidth="1"/>
    <col min="5128" max="5376" width="9" style="284"/>
    <col min="5377" max="5377" width="51" style="284" bestFit="1" customWidth="1"/>
    <col min="5378" max="5378" width="13.375" style="284" bestFit="1" customWidth="1"/>
    <col min="5379" max="5379" width="20.5" style="284" customWidth="1"/>
    <col min="5380" max="5380" width="8.5" style="284" customWidth="1"/>
    <col min="5381" max="5381" width="10" style="284" bestFit="1" customWidth="1"/>
    <col min="5382" max="5383" width="13.5" style="284" customWidth="1"/>
    <col min="5384" max="5632" width="9" style="284"/>
    <col min="5633" max="5633" width="51" style="284" bestFit="1" customWidth="1"/>
    <col min="5634" max="5634" width="13.375" style="284" bestFit="1" customWidth="1"/>
    <col min="5635" max="5635" width="20.5" style="284" customWidth="1"/>
    <col min="5636" max="5636" width="8.5" style="284" customWidth="1"/>
    <col min="5637" max="5637" width="10" style="284" bestFit="1" customWidth="1"/>
    <col min="5638" max="5639" width="13.5" style="284" customWidth="1"/>
    <col min="5640" max="5888" width="9" style="284"/>
    <col min="5889" max="5889" width="51" style="284" bestFit="1" customWidth="1"/>
    <col min="5890" max="5890" width="13.375" style="284" bestFit="1" customWidth="1"/>
    <col min="5891" max="5891" width="20.5" style="284" customWidth="1"/>
    <col min="5892" max="5892" width="8.5" style="284" customWidth="1"/>
    <col min="5893" max="5893" width="10" style="284" bestFit="1" customWidth="1"/>
    <col min="5894" max="5895" width="13.5" style="284" customWidth="1"/>
    <col min="5896" max="6144" width="9" style="284"/>
    <col min="6145" max="6145" width="51" style="284" bestFit="1" customWidth="1"/>
    <col min="6146" max="6146" width="13.375" style="284" bestFit="1" customWidth="1"/>
    <col min="6147" max="6147" width="20.5" style="284" customWidth="1"/>
    <col min="6148" max="6148" width="8.5" style="284" customWidth="1"/>
    <col min="6149" max="6149" width="10" style="284" bestFit="1" customWidth="1"/>
    <col min="6150" max="6151" width="13.5" style="284" customWidth="1"/>
    <col min="6152" max="6400" width="9" style="284"/>
    <col min="6401" max="6401" width="51" style="284" bestFit="1" customWidth="1"/>
    <col min="6402" max="6402" width="13.375" style="284" bestFit="1" customWidth="1"/>
    <col min="6403" max="6403" width="20.5" style="284" customWidth="1"/>
    <col min="6404" max="6404" width="8.5" style="284" customWidth="1"/>
    <col min="6405" max="6405" width="10" style="284" bestFit="1" customWidth="1"/>
    <col min="6406" max="6407" width="13.5" style="284" customWidth="1"/>
    <col min="6408" max="6656" width="9" style="284"/>
    <col min="6657" max="6657" width="51" style="284" bestFit="1" customWidth="1"/>
    <col min="6658" max="6658" width="13.375" style="284" bestFit="1" customWidth="1"/>
    <col min="6659" max="6659" width="20.5" style="284" customWidth="1"/>
    <col min="6660" max="6660" width="8.5" style="284" customWidth="1"/>
    <col min="6661" max="6661" width="10" style="284" bestFit="1" customWidth="1"/>
    <col min="6662" max="6663" width="13.5" style="284" customWidth="1"/>
    <col min="6664" max="6912" width="9" style="284"/>
    <col min="6913" max="6913" width="51" style="284" bestFit="1" customWidth="1"/>
    <col min="6914" max="6914" width="13.375" style="284" bestFit="1" customWidth="1"/>
    <col min="6915" max="6915" width="20.5" style="284" customWidth="1"/>
    <col min="6916" max="6916" width="8.5" style="284" customWidth="1"/>
    <col min="6917" max="6917" width="10" style="284" bestFit="1" customWidth="1"/>
    <col min="6918" max="6919" width="13.5" style="284" customWidth="1"/>
    <col min="6920" max="7168" width="9" style="284"/>
    <col min="7169" max="7169" width="51" style="284" bestFit="1" customWidth="1"/>
    <col min="7170" max="7170" width="13.375" style="284" bestFit="1" customWidth="1"/>
    <col min="7171" max="7171" width="20.5" style="284" customWidth="1"/>
    <col min="7172" max="7172" width="8.5" style="284" customWidth="1"/>
    <col min="7173" max="7173" width="10" style="284" bestFit="1" customWidth="1"/>
    <col min="7174" max="7175" width="13.5" style="284" customWidth="1"/>
    <col min="7176" max="7424" width="9" style="284"/>
    <col min="7425" max="7425" width="51" style="284" bestFit="1" customWidth="1"/>
    <col min="7426" max="7426" width="13.375" style="284" bestFit="1" customWidth="1"/>
    <col min="7427" max="7427" width="20.5" style="284" customWidth="1"/>
    <col min="7428" max="7428" width="8.5" style="284" customWidth="1"/>
    <col min="7429" max="7429" width="10" style="284" bestFit="1" customWidth="1"/>
    <col min="7430" max="7431" width="13.5" style="284" customWidth="1"/>
    <col min="7432" max="7680" width="9" style="284"/>
    <col min="7681" max="7681" width="51" style="284" bestFit="1" customWidth="1"/>
    <col min="7682" max="7682" width="13.375" style="284" bestFit="1" customWidth="1"/>
    <col min="7683" max="7683" width="20.5" style="284" customWidth="1"/>
    <col min="7684" max="7684" width="8.5" style="284" customWidth="1"/>
    <col min="7685" max="7685" width="10" style="284" bestFit="1" customWidth="1"/>
    <col min="7686" max="7687" width="13.5" style="284" customWidth="1"/>
    <col min="7688" max="7936" width="9" style="284"/>
    <col min="7937" max="7937" width="51" style="284" bestFit="1" customWidth="1"/>
    <col min="7938" max="7938" width="13.375" style="284" bestFit="1" customWidth="1"/>
    <col min="7939" max="7939" width="20.5" style="284" customWidth="1"/>
    <col min="7940" max="7940" width="8.5" style="284" customWidth="1"/>
    <col min="7941" max="7941" width="10" style="284" bestFit="1" customWidth="1"/>
    <col min="7942" max="7943" width="13.5" style="284" customWidth="1"/>
    <col min="7944" max="8192" width="9" style="284"/>
    <col min="8193" max="8193" width="51" style="284" bestFit="1" customWidth="1"/>
    <col min="8194" max="8194" width="13.375" style="284" bestFit="1" customWidth="1"/>
    <col min="8195" max="8195" width="20.5" style="284" customWidth="1"/>
    <col min="8196" max="8196" width="8.5" style="284" customWidth="1"/>
    <col min="8197" max="8197" width="10" style="284" bestFit="1" customWidth="1"/>
    <col min="8198" max="8199" width="13.5" style="284" customWidth="1"/>
    <col min="8200" max="8448" width="9" style="284"/>
    <col min="8449" max="8449" width="51" style="284" bestFit="1" customWidth="1"/>
    <col min="8450" max="8450" width="13.375" style="284" bestFit="1" customWidth="1"/>
    <col min="8451" max="8451" width="20.5" style="284" customWidth="1"/>
    <col min="8452" max="8452" width="8.5" style="284" customWidth="1"/>
    <col min="8453" max="8453" width="10" style="284" bestFit="1" customWidth="1"/>
    <col min="8454" max="8455" width="13.5" style="284" customWidth="1"/>
    <col min="8456" max="8704" width="9" style="284"/>
    <col min="8705" max="8705" width="51" style="284" bestFit="1" customWidth="1"/>
    <col min="8706" max="8706" width="13.375" style="284" bestFit="1" customWidth="1"/>
    <col min="8707" max="8707" width="20.5" style="284" customWidth="1"/>
    <col min="8708" max="8708" width="8.5" style="284" customWidth="1"/>
    <col min="8709" max="8709" width="10" style="284" bestFit="1" customWidth="1"/>
    <col min="8710" max="8711" width="13.5" style="284" customWidth="1"/>
    <col min="8712" max="8960" width="9" style="284"/>
    <col min="8961" max="8961" width="51" style="284" bestFit="1" customWidth="1"/>
    <col min="8962" max="8962" width="13.375" style="284" bestFit="1" customWidth="1"/>
    <col min="8963" max="8963" width="20.5" style="284" customWidth="1"/>
    <col min="8964" max="8964" width="8.5" style="284" customWidth="1"/>
    <col min="8965" max="8965" width="10" style="284" bestFit="1" customWidth="1"/>
    <col min="8966" max="8967" width="13.5" style="284" customWidth="1"/>
    <col min="8968" max="9216" width="9" style="284"/>
    <col min="9217" max="9217" width="51" style="284" bestFit="1" customWidth="1"/>
    <col min="9218" max="9218" width="13.375" style="284" bestFit="1" customWidth="1"/>
    <col min="9219" max="9219" width="20.5" style="284" customWidth="1"/>
    <col min="9220" max="9220" width="8.5" style="284" customWidth="1"/>
    <col min="9221" max="9221" width="10" style="284" bestFit="1" customWidth="1"/>
    <col min="9222" max="9223" width="13.5" style="284" customWidth="1"/>
    <col min="9224" max="9472" width="9" style="284"/>
    <col min="9473" max="9473" width="51" style="284" bestFit="1" customWidth="1"/>
    <col min="9474" max="9474" width="13.375" style="284" bestFit="1" customWidth="1"/>
    <col min="9475" max="9475" width="20.5" style="284" customWidth="1"/>
    <col min="9476" max="9476" width="8.5" style="284" customWidth="1"/>
    <col min="9477" max="9477" width="10" style="284" bestFit="1" customWidth="1"/>
    <col min="9478" max="9479" width="13.5" style="284" customWidth="1"/>
    <col min="9480" max="9728" width="9" style="284"/>
    <col min="9729" max="9729" width="51" style="284" bestFit="1" customWidth="1"/>
    <col min="9730" max="9730" width="13.375" style="284" bestFit="1" customWidth="1"/>
    <col min="9731" max="9731" width="20.5" style="284" customWidth="1"/>
    <col min="9732" max="9732" width="8.5" style="284" customWidth="1"/>
    <col min="9733" max="9733" width="10" style="284" bestFit="1" customWidth="1"/>
    <col min="9734" max="9735" width="13.5" style="284" customWidth="1"/>
    <col min="9736" max="9984" width="9" style="284"/>
    <col min="9985" max="9985" width="51" style="284" bestFit="1" customWidth="1"/>
    <col min="9986" max="9986" width="13.375" style="284" bestFit="1" customWidth="1"/>
    <col min="9987" max="9987" width="20.5" style="284" customWidth="1"/>
    <col min="9988" max="9988" width="8.5" style="284" customWidth="1"/>
    <col min="9989" max="9989" width="10" style="284" bestFit="1" customWidth="1"/>
    <col min="9990" max="9991" width="13.5" style="284" customWidth="1"/>
    <col min="9992" max="10240" width="9" style="284"/>
    <col min="10241" max="10241" width="51" style="284" bestFit="1" customWidth="1"/>
    <col min="10242" max="10242" width="13.375" style="284" bestFit="1" customWidth="1"/>
    <col min="10243" max="10243" width="20.5" style="284" customWidth="1"/>
    <col min="10244" max="10244" width="8.5" style="284" customWidth="1"/>
    <col min="10245" max="10245" width="10" style="284" bestFit="1" customWidth="1"/>
    <col min="10246" max="10247" width="13.5" style="284" customWidth="1"/>
    <col min="10248" max="10496" width="9" style="284"/>
    <col min="10497" max="10497" width="51" style="284" bestFit="1" customWidth="1"/>
    <col min="10498" max="10498" width="13.375" style="284" bestFit="1" customWidth="1"/>
    <col min="10499" max="10499" width="20.5" style="284" customWidth="1"/>
    <col min="10500" max="10500" width="8.5" style="284" customWidth="1"/>
    <col min="10501" max="10501" width="10" style="284" bestFit="1" customWidth="1"/>
    <col min="10502" max="10503" width="13.5" style="284" customWidth="1"/>
    <col min="10504" max="10752" width="9" style="284"/>
    <col min="10753" max="10753" width="51" style="284" bestFit="1" customWidth="1"/>
    <col min="10754" max="10754" width="13.375" style="284" bestFit="1" customWidth="1"/>
    <col min="10755" max="10755" width="20.5" style="284" customWidth="1"/>
    <col min="10756" max="10756" width="8.5" style="284" customWidth="1"/>
    <col min="10757" max="10757" width="10" style="284" bestFit="1" customWidth="1"/>
    <col min="10758" max="10759" width="13.5" style="284" customWidth="1"/>
    <col min="10760" max="11008" width="9" style="284"/>
    <col min="11009" max="11009" width="51" style="284" bestFit="1" customWidth="1"/>
    <col min="11010" max="11010" width="13.375" style="284" bestFit="1" customWidth="1"/>
    <col min="11011" max="11011" width="20.5" style="284" customWidth="1"/>
    <col min="11012" max="11012" width="8.5" style="284" customWidth="1"/>
    <col min="11013" max="11013" width="10" style="284" bestFit="1" customWidth="1"/>
    <col min="11014" max="11015" width="13.5" style="284" customWidth="1"/>
    <col min="11016" max="11264" width="9" style="284"/>
    <col min="11265" max="11265" width="51" style="284" bestFit="1" customWidth="1"/>
    <col min="11266" max="11266" width="13.375" style="284" bestFit="1" customWidth="1"/>
    <col min="11267" max="11267" width="20.5" style="284" customWidth="1"/>
    <col min="11268" max="11268" width="8.5" style="284" customWidth="1"/>
    <col min="11269" max="11269" width="10" style="284" bestFit="1" customWidth="1"/>
    <col min="11270" max="11271" width="13.5" style="284" customWidth="1"/>
    <col min="11272" max="11520" width="9" style="284"/>
    <col min="11521" max="11521" width="51" style="284" bestFit="1" customWidth="1"/>
    <col min="11522" max="11522" width="13.375" style="284" bestFit="1" customWidth="1"/>
    <col min="11523" max="11523" width="20.5" style="284" customWidth="1"/>
    <col min="11524" max="11524" width="8.5" style="284" customWidth="1"/>
    <col min="11525" max="11525" width="10" style="284" bestFit="1" customWidth="1"/>
    <col min="11526" max="11527" width="13.5" style="284" customWidth="1"/>
    <col min="11528" max="11776" width="9" style="284"/>
    <col min="11777" max="11777" width="51" style="284" bestFit="1" customWidth="1"/>
    <col min="11778" max="11778" width="13.375" style="284" bestFit="1" customWidth="1"/>
    <col min="11779" max="11779" width="20.5" style="284" customWidth="1"/>
    <col min="11780" max="11780" width="8.5" style="284" customWidth="1"/>
    <col min="11781" max="11781" width="10" style="284" bestFit="1" customWidth="1"/>
    <col min="11782" max="11783" width="13.5" style="284" customWidth="1"/>
    <col min="11784" max="12032" width="9" style="284"/>
    <col min="12033" max="12033" width="51" style="284" bestFit="1" customWidth="1"/>
    <col min="12034" max="12034" width="13.375" style="284" bestFit="1" customWidth="1"/>
    <col min="12035" max="12035" width="20.5" style="284" customWidth="1"/>
    <col min="12036" max="12036" width="8.5" style="284" customWidth="1"/>
    <col min="12037" max="12037" width="10" style="284" bestFit="1" customWidth="1"/>
    <col min="12038" max="12039" width="13.5" style="284" customWidth="1"/>
    <col min="12040" max="12288" width="9" style="284"/>
    <col min="12289" max="12289" width="51" style="284" bestFit="1" customWidth="1"/>
    <col min="12290" max="12290" width="13.375" style="284" bestFit="1" customWidth="1"/>
    <col min="12291" max="12291" width="20.5" style="284" customWidth="1"/>
    <col min="12292" max="12292" width="8.5" style="284" customWidth="1"/>
    <col min="12293" max="12293" width="10" style="284" bestFit="1" customWidth="1"/>
    <col min="12294" max="12295" width="13.5" style="284" customWidth="1"/>
    <col min="12296" max="12544" width="9" style="284"/>
    <col min="12545" max="12545" width="51" style="284" bestFit="1" customWidth="1"/>
    <col min="12546" max="12546" width="13.375" style="284" bestFit="1" customWidth="1"/>
    <col min="12547" max="12547" width="20.5" style="284" customWidth="1"/>
    <col min="12548" max="12548" width="8.5" style="284" customWidth="1"/>
    <col min="12549" max="12549" width="10" style="284" bestFit="1" customWidth="1"/>
    <col min="12550" max="12551" width="13.5" style="284" customWidth="1"/>
    <col min="12552" max="12800" width="9" style="284"/>
    <col min="12801" max="12801" width="51" style="284" bestFit="1" customWidth="1"/>
    <col min="12802" max="12802" width="13.375" style="284" bestFit="1" customWidth="1"/>
    <col min="12803" max="12803" width="20.5" style="284" customWidth="1"/>
    <col min="12804" max="12804" width="8.5" style="284" customWidth="1"/>
    <col min="12805" max="12805" width="10" style="284" bestFit="1" customWidth="1"/>
    <col min="12806" max="12807" width="13.5" style="284" customWidth="1"/>
    <col min="12808" max="13056" width="9" style="284"/>
    <col min="13057" max="13057" width="51" style="284" bestFit="1" customWidth="1"/>
    <col min="13058" max="13058" width="13.375" style="284" bestFit="1" customWidth="1"/>
    <col min="13059" max="13059" width="20.5" style="284" customWidth="1"/>
    <col min="13060" max="13060" width="8.5" style="284" customWidth="1"/>
    <col min="13061" max="13061" width="10" style="284" bestFit="1" customWidth="1"/>
    <col min="13062" max="13063" width="13.5" style="284" customWidth="1"/>
    <col min="13064" max="13312" width="9" style="284"/>
    <col min="13313" max="13313" width="51" style="284" bestFit="1" customWidth="1"/>
    <col min="13314" max="13314" width="13.375" style="284" bestFit="1" customWidth="1"/>
    <col min="13315" max="13315" width="20.5" style="284" customWidth="1"/>
    <col min="13316" max="13316" width="8.5" style="284" customWidth="1"/>
    <col min="13317" max="13317" width="10" style="284" bestFit="1" customWidth="1"/>
    <col min="13318" max="13319" width="13.5" style="284" customWidth="1"/>
    <col min="13320" max="13568" width="9" style="284"/>
    <col min="13569" max="13569" width="51" style="284" bestFit="1" customWidth="1"/>
    <col min="13570" max="13570" width="13.375" style="284" bestFit="1" customWidth="1"/>
    <col min="13571" max="13571" width="20.5" style="284" customWidth="1"/>
    <col min="13572" max="13572" width="8.5" style="284" customWidth="1"/>
    <col min="13573" max="13573" width="10" style="284" bestFit="1" customWidth="1"/>
    <col min="13574" max="13575" width="13.5" style="284" customWidth="1"/>
    <col min="13576" max="13824" width="9" style="284"/>
    <col min="13825" max="13825" width="51" style="284" bestFit="1" customWidth="1"/>
    <col min="13826" max="13826" width="13.375" style="284" bestFit="1" customWidth="1"/>
    <col min="13827" max="13827" width="20.5" style="284" customWidth="1"/>
    <col min="13828" max="13828" width="8.5" style="284" customWidth="1"/>
    <col min="13829" max="13829" width="10" style="284" bestFit="1" customWidth="1"/>
    <col min="13830" max="13831" width="13.5" style="284" customWidth="1"/>
    <col min="13832" max="14080" width="9" style="284"/>
    <col min="14081" max="14081" width="51" style="284" bestFit="1" customWidth="1"/>
    <col min="14082" max="14082" width="13.375" style="284" bestFit="1" customWidth="1"/>
    <col min="14083" max="14083" width="20.5" style="284" customWidth="1"/>
    <col min="14084" max="14084" width="8.5" style="284" customWidth="1"/>
    <col min="14085" max="14085" width="10" style="284" bestFit="1" customWidth="1"/>
    <col min="14086" max="14087" width="13.5" style="284" customWidth="1"/>
    <col min="14088" max="14336" width="9" style="284"/>
    <col min="14337" max="14337" width="51" style="284" bestFit="1" customWidth="1"/>
    <col min="14338" max="14338" width="13.375" style="284" bestFit="1" customWidth="1"/>
    <col min="14339" max="14339" width="20.5" style="284" customWidth="1"/>
    <col min="14340" max="14340" width="8.5" style="284" customWidth="1"/>
    <col min="14341" max="14341" width="10" style="284" bestFit="1" customWidth="1"/>
    <col min="14342" max="14343" width="13.5" style="284" customWidth="1"/>
    <col min="14344" max="14592" width="9" style="284"/>
    <col min="14593" max="14593" width="51" style="284" bestFit="1" customWidth="1"/>
    <col min="14594" max="14594" width="13.375" style="284" bestFit="1" customWidth="1"/>
    <col min="14595" max="14595" width="20.5" style="284" customWidth="1"/>
    <col min="14596" max="14596" width="8.5" style="284" customWidth="1"/>
    <col min="14597" max="14597" width="10" style="284" bestFit="1" customWidth="1"/>
    <col min="14598" max="14599" width="13.5" style="284" customWidth="1"/>
    <col min="14600" max="14848" width="9" style="284"/>
    <col min="14849" max="14849" width="51" style="284" bestFit="1" customWidth="1"/>
    <col min="14850" max="14850" width="13.375" style="284" bestFit="1" customWidth="1"/>
    <col min="14851" max="14851" width="20.5" style="284" customWidth="1"/>
    <col min="14852" max="14852" width="8.5" style="284" customWidth="1"/>
    <col min="14853" max="14853" width="10" style="284" bestFit="1" customWidth="1"/>
    <col min="14854" max="14855" width="13.5" style="284" customWidth="1"/>
    <col min="14856" max="15104" width="9" style="284"/>
    <col min="15105" max="15105" width="51" style="284" bestFit="1" customWidth="1"/>
    <col min="15106" max="15106" width="13.375" style="284" bestFit="1" customWidth="1"/>
    <col min="15107" max="15107" width="20.5" style="284" customWidth="1"/>
    <col min="15108" max="15108" width="8.5" style="284" customWidth="1"/>
    <col min="15109" max="15109" width="10" style="284" bestFit="1" customWidth="1"/>
    <col min="15110" max="15111" width="13.5" style="284" customWidth="1"/>
    <col min="15112" max="15360" width="9" style="284"/>
    <col min="15361" max="15361" width="51" style="284" bestFit="1" customWidth="1"/>
    <col min="15362" max="15362" width="13.375" style="284" bestFit="1" customWidth="1"/>
    <col min="15363" max="15363" width="20.5" style="284" customWidth="1"/>
    <col min="15364" max="15364" width="8.5" style="284" customWidth="1"/>
    <col min="15365" max="15365" width="10" style="284" bestFit="1" customWidth="1"/>
    <col min="15366" max="15367" width="13.5" style="284" customWidth="1"/>
    <col min="15368" max="15616" width="9" style="284"/>
    <col min="15617" max="15617" width="51" style="284" bestFit="1" customWidth="1"/>
    <col min="15618" max="15618" width="13.375" style="284" bestFit="1" customWidth="1"/>
    <col min="15619" max="15619" width="20.5" style="284" customWidth="1"/>
    <col min="15620" max="15620" width="8.5" style="284" customWidth="1"/>
    <col min="15621" max="15621" width="10" style="284" bestFit="1" customWidth="1"/>
    <col min="15622" max="15623" width="13.5" style="284" customWidth="1"/>
    <col min="15624" max="15872" width="9" style="284"/>
    <col min="15873" max="15873" width="51" style="284" bestFit="1" customWidth="1"/>
    <col min="15874" max="15874" width="13.375" style="284" bestFit="1" customWidth="1"/>
    <col min="15875" max="15875" width="20.5" style="284" customWidth="1"/>
    <col min="15876" max="15876" width="8.5" style="284" customWidth="1"/>
    <col min="15877" max="15877" width="10" style="284" bestFit="1" customWidth="1"/>
    <col min="15878" max="15879" width="13.5" style="284" customWidth="1"/>
    <col min="15880" max="16128" width="9" style="284"/>
    <col min="16129" max="16129" width="51" style="284" bestFit="1" customWidth="1"/>
    <col min="16130" max="16130" width="13.375" style="284" bestFit="1" customWidth="1"/>
    <col min="16131" max="16131" width="20.5" style="284" customWidth="1"/>
    <col min="16132" max="16132" width="8.5" style="284" customWidth="1"/>
    <col min="16133" max="16133" width="10" style="284" bestFit="1" customWidth="1"/>
    <col min="16134" max="16135" width="13.5" style="284" customWidth="1"/>
    <col min="16136" max="16384" width="9" style="284"/>
  </cols>
  <sheetData>
    <row r="1" spans="1:6" ht="15.75" x14ac:dyDescent="0.25">
      <c r="A1" s="283" t="s">
        <v>334</v>
      </c>
      <c r="B1" s="284" t="s">
        <v>383</v>
      </c>
      <c r="F1" s="555" t="s">
        <v>384</v>
      </c>
    </row>
    <row r="2" spans="1:6" ht="34.5" customHeight="1" thickBot="1" x14ac:dyDescent="0.3">
      <c r="A2" s="285" t="s">
        <v>336</v>
      </c>
      <c r="B2" s="286" t="s">
        <v>337</v>
      </c>
      <c r="C2" s="286" t="s">
        <v>338</v>
      </c>
      <c r="D2" s="286" t="s">
        <v>339</v>
      </c>
      <c r="E2" s="287" t="s">
        <v>102</v>
      </c>
      <c r="F2" s="555"/>
    </row>
    <row r="3" spans="1:6" x14ac:dyDescent="0.2">
      <c r="A3" s="300"/>
      <c r="B3" s="290"/>
      <c r="C3" s="290"/>
      <c r="D3" s="294"/>
      <c r="E3" s="294"/>
    </row>
    <row r="4" spans="1:6" x14ac:dyDescent="0.2">
      <c r="A4" s="288" t="s">
        <v>385</v>
      </c>
      <c r="B4" s="289"/>
      <c r="C4" s="289"/>
      <c r="D4" s="298"/>
      <c r="E4" s="298"/>
    </row>
    <row r="5" spans="1:6" x14ac:dyDescent="0.2">
      <c r="A5" s="291" t="s">
        <v>386</v>
      </c>
      <c r="B5" s="292" t="s">
        <v>346</v>
      </c>
      <c r="C5" s="292">
        <v>8.3000000000000004E-2</v>
      </c>
      <c r="D5" s="299">
        <v>8.08</v>
      </c>
      <c r="E5" s="299">
        <f>C5*D5</f>
        <v>0.67064000000000001</v>
      </c>
    </row>
    <row r="6" spans="1:6" x14ac:dyDescent="0.2">
      <c r="A6" s="295" t="s">
        <v>300</v>
      </c>
      <c r="B6" s="296" t="s">
        <v>387</v>
      </c>
      <c r="C6" s="296"/>
      <c r="D6" s="297"/>
      <c r="E6" s="297"/>
    </row>
    <row r="7" spans="1:6" x14ac:dyDescent="0.2">
      <c r="A7" s="300" t="s">
        <v>388</v>
      </c>
      <c r="B7" s="290" t="s">
        <v>387</v>
      </c>
      <c r="C7" s="290"/>
      <c r="D7" s="294"/>
      <c r="E7" s="294"/>
    </row>
    <row r="8" spans="1:6" x14ac:dyDescent="0.2">
      <c r="A8" s="300"/>
      <c r="B8" s="290"/>
      <c r="C8" s="290"/>
      <c r="D8" s="294"/>
      <c r="E8" s="294"/>
    </row>
    <row r="9" spans="1:6" x14ac:dyDescent="0.2">
      <c r="A9" s="288" t="s">
        <v>389</v>
      </c>
      <c r="B9" s="289"/>
      <c r="C9" s="289"/>
      <c r="D9" s="298"/>
      <c r="E9" s="298"/>
    </row>
    <row r="10" spans="1:6" x14ac:dyDescent="0.2">
      <c r="A10" s="291" t="s">
        <v>390</v>
      </c>
      <c r="B10" s="292" t="s">
        <v>356</v>
      </c>
      <c r="C10" s="292">
        <v>0.16700000000000001</v>
      </c>
      <c r="D10" s="299">
        <v>8.08</v>
      </c>
      <c r="E10" s="299">
        <f>C10*D10</f>
        <v>1.3493600000000001</v>
      </c>
    </row>
    <row r="11" spans="1:6" x14ac:dyDescent="0.2">
      <c r="A11" s="291" t="s">
        <v>391</v>
      </c>
      <c r="B11" s="292" t="s">
        <v>370</v>
      </c>
      <c r="C11" s="292">
        <v>8.0000000000000002E-3</v>
      </c>
      <c r="D11" s="299">
        <v>8.08</v>
      </c>
      <c r="E11" s="299">
        <f>C11*D11</f>
        <v>6.4640000000000003E-2</v>
      </c>
    </row>
    <row r="12" spans="1:6" x14ac:dyDescent="0.2">
      <c r="A12" s="291" t="s">
        <v>392</v>
      </c>
      <c r="B12" s="292"/>
      <c r="C12" s="292">
        <v>200</v>
      </c>
      <c r="D12" s="299">
        <v>0.12</v>
      </c>
      <c r="E12" s="299">
        <f>C12*D12</f>
        <v>24</v>
      </c>
    </row>
    <row r="14" spans="1:6" x14ac:dyDescent="0.2">
      <c r="A14" s="288" t="s">
        <v>368</v>
      </c>
      <c r="B14" s="289"/>
      <c r="C14" s="289"/>
      <c r="D14" s="298"/>
      <c r="E14" s="298"/>
    </row>
    <row r="15" spans="1:6" s="301" customFormat="1" x14ac:dyDescent="0.2">
      <c r="A15" s="292" t="s">
        <v>393</v>
      </c>
      <c r="B15" s="292" t="s">
        <v>346</v>
      </c>
      <c r="C15" s="292">
        <v>8.3000000000000004E-2</v>
      </c>
      <c r="D15" s="305">
        <v>8.08</v>
      </c>
      <c r="E15" s="299">
        <f t="shared" ref="E15:E20" si="0">C15*D15</f>
        <v>0.67064000000000001</v>
      </c>
    </row>
    <row r="16" spans="1:6" x14ac:dyDescent="0.2">
      <c r="A16" s="291" t="s">
        <v>371</v>
      </c>
      <c r="B16" s="292" t="s">
        <v>346</v>
      </c>
      <c r="C16" s="292">
        <v>8.3000000000000004E-2</v>
      </c>
      <c r="D16" s="293">
        <v>13.98</v>
      </c>
      <c r="E16" s="293">
        <f t="shared" si="0"/>
        <v>1.1603400000000001</v>
      </c>
    </row>
    <row r="17" spans="1:5" x14ac:dyDescent="0.2">
      <c r="A17" s="291" t="s">
        <v>372</v>
      </c>
      <c r="B17" s="292" t="s">
        <v>370</v>
      </c>
      <c r="C17" s="292">
        <v>8.0000000000000002E-3</v>
      </c>
      <c r="D17" s="293">
        <v>13.98</v>
      </c>
      <c r="E17" s="293">
        <f t="shared" si="0"/>
        <v>0.11184000000000001</v>
      </c>
    </row>
    <row r="18" spans="1:5" x14ac:dyDescent="0.2">
      <c r="A18" s="291" t="s">
        <v>373</v>
      </c>
      <c r="B18" s="292" t="s">
        <v>346</v>
      </c>
      <c r="C18" s="292">
        <v>8.3000000000000004E-2</v>
      </c>
      <c r="D18" s="293">
        <v>13.98</v>
      </c>
      <c r="E18" s="293">
        <f t="shared" si="0"/>
        <v>1.1603400000000001</v>
      </c>
    </row>
    <row r="19" spans="1:5" x14ac:dyDescent="0.2">
      <c r="A19" s="291" t="s">
        <v>374</v>
      </c>
      <c r="B19" s="292" t="s">
        <v>343</v>
      </c>
      <c r="C19" s="292">
        <v>3.3000000000000002E-2</v>
      </c>
      <c r="D19" s="293">
        <v>13.98</v>
      </c>
      <c r="E19" s="293">
        <f t="shared" si="0"/>
        <v>0.46134000000000003</v>
      </c>
    </row>
    <row r="20" spans="1:5" x14ac:dyDescent="0.2">
      <c r="A20" s="291" t="s">
        <v>375</v>
      </c>
      <c r="B20" s="302"/>
      <c r="C20" s="302"/>
      <c r="D20" s="303"/>
      <c r="E20" s="293">
        <f t="shared" si="0"/>
        <v>0</v>
      </c>
    </row>
    <row r="21" spans="1:5" x14ac:dyDescent="0.2">
      <c r="A21" s="295"/>
      <c r="B21" s="296"/>
      <c r="C21" s="296"/>
      <c r="D21" s="297"/>
      <c r="E21" s="297"/>
    </row>
  </sheetData>
  <mergeCells count="1">
    <mergeCell ref="F1:F2"/>
  </mergeCell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F22" sqref="F22"/>
    </sheetView>
  </sheetViews>
  <sheetFormatPr defaultRowHeight="12.75" x14ac:dyDescent="0.2"/>
  <cols>
    <col min="1" max="5" width="9" style="310"/>
    <col min="6" max="6" width="10" style="310" bestFit="1" customWidth="1"/>
    <col min="7" max="10" width="9" style="310"/>
    <col min="11" max="11" width="2.875" style="310" customWidth="1"/>
    <col min="12" max="12" width="10.125" style="310" customWidth="1"/>
    <col min="13" max="13" width="2.625" style="310" customWidth="1"/>
    <col min="14" max="14" width="14.75" style="310" customWidth="1"/>
    <col min="15" max="261" width="9" style="310"/>
    <col min="262" max="262" width="10" style="310" bestFit="1" customWidth="1"/>
    <col min="263" max="266" width="9" style="310"/>
    <col min="267" max="267" width="2.875" style="310" customWidth="1"/>
    <col min="268" max="268" width="10.125" style="310" customWidth="1"/>
    <col min="269" max="269" width="2.625" style="310" customWidth="1"/>
    <col min="270" max="270" width="14.75" style="310" customWidth="1"/>
    <col min="271" max="517" width="9" style="310"/>
    <col min="518" max="518" width="10" style="310" bestFit="1" customWidth="1"/>
    <col min="519" max="522" width="9" style="310"/>
    <col min="523" max="523" width="2.875" style="310" customWidth="1"/>
    <col min="524" max="524" width="10.125" style="310" customWidth="1"/>
    <col min="525" max="525" width="2.625" style="310" customWidth="1"/>
    <col min="526" max="526" width="14.75" style="310" customWidth="1"/>
    <col min="527" max="773" width="9" style="310"/>
    <col min="774" max="774" width="10" style="310" bestFit="1" customWidth="1"/>
    <col min="775" max="778" width="9" style="310"/>
    <col min="779" max="779" width="2.875" style="310" customWidth="1"/>
    <col min="780" max="780" width="10.125" style="310" customWidth="1"/>
    <col min="781" max="781" width="2.625" style="310" customWidth="1"/>
    <col min="782" max="782" width="14.75" style="310" customWidth="1"/>
    <col min="783" max="1029" width="9" style="310"/>
    <col min="1030" max="1030" width="10" style="310" bestFit="1" customWidth="1"/>
    <col min="1031" max="1034" width="9" style="310"/>
    <col min="1035" max="1035" width="2.875" style="310" customWidth="1"/>
    <col min="1036" max="1036" width="10.125" style="310" customWidth="1"/>
    <col min="1037" max="1037" width="2.625" style="310" customWidth="1"/>
    <col min="1038" max="1038" width="14.75" style="310" customWidth="1"/>
    <col min="1039" max="1285" width="9" style="310"/>
    <col min="1286" max="1286" width="10" style="310" bestFit="1" customWidth="1"/>
    <col min="1287" max="1290" width="9" style="310"/>
    <col min="1291" max="1291" width="2.875" style="310" customWidth="1"/>
    <col min="1292" max="1292" width="10.125" style="310" customWidth="1"/>
    <col min="1293" max="1293" width="2.625" style="310" customWidth="1"/>
    <col min="1294" max="1294" width="14.75" style="310" customWidth="1"/>
    <col min="1295" max="1541" width="9" style="310"/>
    <col min="1542" max="1542" width="10" style="310" bestFit="1" customWidth="1"/>
    <col min="1543" max="1546" width="9" style="310"/>
    <col min="1547" max="1547" width="2.875" style="310" customWidth="1"/>
    <col min="1548" max="1548" width="10.125" style="310" customWidth="1"/>
    <col min="1549" max="1549" width="2.625" style="310" customWidth="1"/>
    <col min="1550" max="1550" width="14.75" style="310" customWidth="1"/>
    <col min="1551" max="1797" width="9" style="310"/>
    <col min="1798" max="1798" width="10" style="310" bestFit="1" customWidth="1"/>
    <col min="1799" max="1802" width="9" style="310"/>
    <col min="1803" max="1803" width="2.875" style="310" customWidth="1"/>
    <col min="1804" max="1804" width="10.125" style="310" customWidth="1"/>
    <col min="1805" max="1805" width="2.625" style="310" customWidth="1"/>
    <col min="1806" max="1806" width="14.75" style="310" customWidth="1"/>
    <col min="1807" max="2053" width="9" style="310"/>
    <col min="2054" max="2054" width="10" style="310" bestFit="1" customWidth="1"/>
    <col min="2055" max="2058" width="9" style="310"/>
    <col min="2059" max="2059" width="2.875" style="310" customWidth="1"/>
    <col min="2060" max="2060" width="10.125" style="310" customWidth="1"/>
    <col min="2061" max="2061" width="2.625" style="310" customWidth="1"/>
    <col min="2062" max="2062" width="14.75" style="310" customWidth="1"/>
    <col min="2063" max="2309" width="9" style="310"/>
    <col min="2310" max="2310" width="10" style="310" bestFit="1" customWidth="1"/>
    <col min="2311" max="2314" width="9" style="310"/>
    <col min="2315" max="2315" width="2.875" style="310" customWidth="1"/>
    <col min="2316" max="2316" width="10.125" style="310" customWidth="1"/>
    <col min="2317" max="2317" width="2.625" style="310" customWidth="1"/>
    <col min="2318" max="2318" width="14.75" style="310" customWidth="1"/>
    <col min="2319" max="2565" width="9" style="310"/>
    <col min="2566" max="2566" width="10" style="310" bestFit="1" customWidth="1"/>
    <col min="2567" max="2570" width="9" style="310"/>
    <col min="2571" max="2571" width="2.875" style="310" customWidth="1"/>
    <col min="2572" max="2572" width="10.125" style="310" customWidth="1"/>
    <col min="2573" max="2573" width="2.625" style="310" customWidth="1"/>
    <col min="2574" max="2574" width="14.75" style="310" customWidth="1"/>
    <col min="2575" max="2821" width="9" style="310"/>
    <col min="2822" max="2822" width="10" style="310" bestFit="1" customWidth="1"/>
    <col min="2823" max="2826" width="9" style="310"/>
    <col min="2827" max="2827" width="2.875" style="310" customWidth="1"/>
    <col min="2828" max="2828" width="10.125" style="310" customWidth="1"/>
    <col min="2829" max="2829" width="2.625" style="310" customWidth="1"/>
    <col min="2830" max="2830" width="14.75" style="310" customWidth="1"/>
    <col min="2831" max="3077" width="9" style="310"/>
    <col min="3078" max="3078" width="10" style="310" bestFit="1" customWidth="1"/>
    <col min="3079" max="3082" width="9" style="310"/>
    <col min="3083" max="3083" width="2.875" style="310" customWidth="1"/>
    <col min="3084" max="3084" width="10.125" style="310" customWidth="1"/>
    <col min="3085" max="3085" width="2.625" style="310" customWidth="1"/>
    <col min="3086" max="3086" width="14.75" style="310" customWidth="1"/>
    <col min="3087" max="3333" width="9" style="310"/>
    <col min="3334" max="3334" width="10" style="310" bestFit="1" customWidth="1"/>
    <col min="3335" max="3338" width="9" style="310"/>
    <col min="3339" max="3339" width="2.875" style="310" customWidth="1"/>
    <col min="3340" max="3340" width="10.125" style="310" customWidth="1"/>
    <col min="3341" max="3341" width="2.625" style="310" customWidth="1"/>
    <col min="3342" max="3342" width="14.75" style="310" customWidth="1"/>
    <col min="3343" max="3589" width="9" style="310"/>
    <col min="3590" max="3590" width="10" style="310" bestFit="1" customWidth="1"/>
    <col min="3591" max="3594" width="9" style="310"/>
    <col min="3595" max="3595" width="2.875" style="310" customWidth="1"/>
    <col min="3596" max="3596" width="10.125" style="310" customWidth="1"/>
    <col min="3597" max="3597" width="2.625" style="310" customWidth="1"/>
    <col min="3598" max="3598" width="14.75" style="310" customWidth="1"/>
    <col min="3599" max="3845" width="9" style="310"/>
    <col min="3846" max="3846" width="10" style="310" bestFit="1" customWidth="1"/>
    <col min="3847" max="3850" width="9" style="310"/>
    <col min="3851" max="3851" width="2.875" style="310" customWidth="1"/>
    <col min="3852" max="3852" width="10.125" style="310" customWidth="1"/>
    <col min="3853" max="3853" width="2.625" style="310" customWidth="1"/>
    <col min="3854" max="3854" width="14.75" style="310" customWidth="1"/>
    <col min="3855" max="4101" width="9" style="310"/>
    <col min="4102" max="4102" width="10" style="310" bestFit="1" customWidth="1"/>
    <col min="4103" max="4106" width="9" style="310"/>
    <col min="4107" max="4107" width="2.875" style="310" customWidth="1"/>
    <col min="4108" max="4108" width="10.125" style="310" customWidth="1"/>
    <col min="4109" max="4109" width="2.625" style="310" customWidth="1"/>
    <col min="4110" max="4110" width="14.75" style="310" customWidth="1"/>
    <col min="4111" max="4357" width="9" style="310"/>
    <col min="4358" max="4358" width="10" style="310" bestFit="1" customWidth="1"/>
    <col min="4359" max="4362" width="9" style="310"/>
    <col min="4363" max="4363" width="2.875" style="310" customWidth="1"/>
    <col min="4364" max="4364" width="10.125" style="310" customWidth="1"/>
    <col min="4365" max="4365" width="2.625" style="310" customWidth="1"/>
    <col min="4366" max="4366" width="14.75" style="310" customWidth="1"/>
    <col min="4367" max="4613" width="9" style="310"/>
    <col min="4614" max="4614" width="10" style="310" bestFit="1" customWidth="1"/>
    <col min="4615" max="4618" width="9" style="310"/>
    <col min="4619" max="4619" width="2.875" style="310" customWidth="1"/>
    <col min="4620" max="4620" width="10.125" style="310" customWidth="1"/>
    <col min="4621" max="4621" width="2.625" style="310" customWidth="1"/>
    <col min="4622" max="4622" width="14.75" style="310" customWidth="1"/>
    <col min="4623" max="4869" width="9" style="310"/>
    <col min="4870" max="4870" width="10" style="310" bestFit="1" customWidth="1"/>
    <col min="4871" max="4874" width="9" style="310"/>
    <col min="4875" max="4875" width="2.875" style="310" customWidth="1"/>
    <col min="4876" max="4876" width="10.125" style="310" customWidth="1"/>
    <col min="4877" max="4877" width="2.625" style="310" customWidth="1"/>
    <col min="4878" max="4878" width="14.75" style="310" customWidth="1"/>
    <col min="4879" max="5125" width="9" style="310"/>
    <col min="5126" max="5126" width="10" style="310" bestFit="1" customWidth="1"/>
    <col min="5127" max="5130" width="9" style="310"/>
    <col min="5131" max="5131" width="2.875" style="310" customWidth="1"/>
    <col min="5132" max="5132" width="10.125" style="310" customWidth="1"/>
    <col min="5133" max="5133" width="2.625" style="310" customWidth="1"/>
    <col min="5134" max="5134" width="14.75" style="310" customWidth="1"/>
    <col min="5135" max="5381" width="9" style="310"/>
    <col min="5382" max="5382" width="10" style="310" bestFit="1" customWidth="1"/>
    <col min="5383" max="5386" width="9" style="310"/>
    <col min="5387" max="5387" width="2.875" style="310" customWidth="1"/>
    <col min="5388" max="5388" width="10.125" style="310" customWidth="1"/>
    <col min="5389" max="5389" width="2.625" style="310" customWidth="1"/>
    <col min="5390" max="5390" width="14.75" style="310" customWidth="1"/>
    <col min="5391" max="5637" width="9" style="310"/>
    <col min="5638" max="5638" width="10" style="310" bestFit="1" customWidth="1"/>
    <col min="5639" max="5642" width="9" style="310"/>
    <col min="5643" max="5643" width="2.875" style="310" customWidth="1"/>
    <col min="5644" max="5644" width="10.125" style="310" customWidth="1"/>
    <col min="5645" max="5645" width="2.625" style="310" customWidth="1"/>
    <col min="5646" max="5646" width="14.75" style="310" customWidth="1"/>
    <col min="5647" max="5893" width="9" style="310"/>
    <col min="5894" max="5894" width="10" style="310" bestFit="1" customWidth="1"/>
    <col min="5895" max="5898" width="9" style="310"/>
    <col min="5899" max="5899" width="2.875" style="310" customWidth="1"/>
    <col min="5900" max="5900" width="10.125" style="310" customWidth="1"/>
    <col min="5901" max="5901" width="2.625" style="310" customWidth="1"/>
    <col min="5902" max="5902" width="14.75" style="310" customWidth="1"/>
    <col min="5903" max="6149" width="9" style="310"/>
    <col min="6150" max="6150" width="10" style="310" bestFit="1" customWidth="1"/>
    <col min="6151" max="6154" width="9" style="310"/>
    <col min="6155" max="6155" width="2.875" style="310" customWidth="1"/>
    <col min="6156" max="6156" width="10.125" style="310" customWidth="1"/>
    <col min="6157" max="6157" width="2.625" style="310" customWidth="1"/>
    <col min="6158" max="6158" width="14.75" style="310" customWidth="1"/>
    <col min="6159" max="6405" width="9" style="310"/>
    <col min="6406" max="6406" width="10" style="310" bestFit="1" customWidth="1"/>
    <col min="6407" max="6410" width="9" style="310"/>
    <col min="6411" max="6411" width="2.875" style="310" customWidth="1"/>
    <col min="6412" max="6412" width="10.125" style="310" customWidth="1"/>
    <col min="6413" max="6413" width="2.625" style="310" customWidth="1"/>
    <col min="6414" max="6414" width="14.75" style="310" customWidth="1"/>
    <col min="6415" max="6661" width="9" style="310"/>
    <col min="6662" max="6662" width="10" style="310" bestFit="1" customWidth="1"/>
    <col min="6663" max="6666" width="9" style="310"/>
    <col min="6667" max="6667" width="2.875" style="310" customWidth="1"/>
    <col min="6668" max="6668" width="10.125" style="310" customWidth="1"/>
    <col min="6669" max="6669" width="2.625" style="310" customWidth="1"/>
    <col min="6670" max="6670" width="14.75" style="310" customWidth="1"/>
    <col min="6671" max="6917" width="9" style="310"/>
    <col min="6918" max="6918" width="10" style="310" bestFit="1" customWidth="1"/>
    <col min="6919" max="6922" width="9" style="310"/>
    <col min="6923" max="6923" width="2.875" style="310" customWidth="1"/>
    <col min="6924" max="6924" width="10.125" style="310" customWidth="1"/>
    <col min="6925" max="6925" width="2.625" style="310" customWidth="1"/>
    <col min="6926" max="6926" width="14.75" style="310" customWidth="1"/>
    <col min="6927" max="7173" width="9" style="310"/>
    <col min="7174" max="7174" width="10" style="310" bestFit="1" customWidth="1"/>
    <col min="7175" max="7178" width="9" style="310"/>
    <col min="7179" max="7179" width="2.875" style="310" customWidth="1"/>
    <col min="7180" max="7180" width="10.125" style="310" customWidth="1"/>
    <col min="7181" max="7181" width="2.625" style="310" customWidth="1"/>
    <col min="7182" max="7182" width="14.75" style="310" customWidth="1"/>
    <col min="7183" max="7429" width="9" style="310"/>
    <col min="7430" max="7430" width="10" style="310" bestFit="1" customWidth="1"/>
    <col min="7431" max="7434" width="9" style="310"/>
    <col min="7435" max="7435" width="2.875" style="310" customWidth="1"/>
    <col min="7436" max="7436" width="10.125" style="310" customWidth="1"/>
    <col min="7437" max="7437" width="2.625" style="310" customWidth="1"/>
    <col min="7438" max="7438" width="14.75" style="310" customWidth="1"/>
    <col min="7439" max="7685" width="9" style="310"/>
    <col min="7686" max="7686" width="10" style="310" bestFit="1" customWidth="1"/>
    <col min="7687" max="7690" width="9" style="310"/>
    <col min="7691" max="7691" width="2.875" style="310" customWidth="1"/>
    <col min="7692" max="7692" width="10.125" style="310" customWidth="1"/>
    <col min="7693" max="7693" width="2.625" style="310" customWidth="1"/>
    <col min="7694" max="7694" width="14.75" style="310" customWidth="1"/>
    <col min="7695" max="7941" width="9" style="310"/>
    <col min="7942" max="7942" width="10" style="310" bestFit="1" customWidth="1"/>
    <col min="7943" max="7946" width="9" style="310"/>
    <col min="7947" max="7947" width="2.875" style="310" customWidth="1"/>
    <col min="7948" max="7948" width="10.125" style="310" customWidth="1"/>
    <col min="7949" max="7949" width="2.625" style="310" customWidth="1"/>
    <col min="7950" max="7950" width="14.75" style="310" customWidth="1"/>
    <col min="7951" max="8197" width="9" style="310"/>
    <col min="8198" max="8198" width="10" style="310" bestFit="1" customWidth="1"/>
    <col min="8199" max="8202" width="9" style="310"/>
    <col min="8203" max="8203" width="2.875" style="310" customWidth="1"/>
    <col min="8204" max="8204" width="10.125" style="310" customWidth="1"/>
    <col min="8205" max="8205" width="2.625" style="310" customWidth="1"/>
    <col min="8206" max="8206" width="14.75" style="310" customWidth="1"/>
    <col min="8207" max="8453" width="9" style="310"/>
    <col min="8454" max="8454" width="10" style="310" bestFit="1" customWidth="1"/>
    <col min="8455" max="8458" width="9" style="310"/>
    <col min="8459" max="8459" width="2.875" style="310" customWidth="1"/>
    <col min="8460" max="8460" width="10.125" style="310" customWidth="1"/>
    <col min="8461" max="8461" width="2.625" style="310" customWidth="1"/>
    <col min="8462" max="8462" width="14.75" style="310" customWidth="1"/>
    <col min="8463" max="8709" width="9" style="310"/>
    <col min="8710" max="8710" width="10" style="310" bestFit="1" customWidth="1"/>
    <col min="8711" max="8714" width="9" style="310"/>
    <col min="8715" max="8715" width="2.875" style="310" customWidth="1"/>
    <col min="8716" max="8716" width="10.125" style="310" customWidth="1"/>
    <col min="8717" max="8717" width="2.625" style="310" customWidth="1"/>
    <col min="8718" max="8718" width="14.75" style="310" customWidth="1"/>
    <col min="8719" max="8965" width="9" style="310"/>
    <col min="8966" max="8966" width="10" style="310" bestFit="1" customWidth="1"/>
    <col min="8967" max="8970" width="9" style="310"/>
    <col min="8971" max="8971" width="2.875" style="310" customWidth="1"/>
    <col min="8972" max="8972" width="10.125" style="310" customWidth="1"/>
    <col min="8973" max="8973" width="2.625" style="310" customWidth="1"/>
    <col min="8974" max="8974" width="14.75" style="310" customWidth="1"/>
    <col min="8975" max="9221" width="9" style="310"/>
    <col min="9222" max="9222" width="10" style="310" bestFit="1" customWidth="1"/>
    <col min="9223" max="9226" width="9" style="310"/>
    <col min="9227" max="9227" width="2.875" style="310" customWidth="1"/>
    <col min="9228" max="9228" width="10.125" style="310" customWidth="1"/>
    <col min="9229" max="9229" width="2.625" style="310" customWidth="1"/>
    <col min="9230" max="9230" width="14.75" style="310" customWidth="1"/>
    <col min="9231" max="9477" width="9" style="310"/>
    <col min="9478" max="9478" width="10" style="310" bestFit="1" customWidth="1"/>
    <col min="9479" max="9482" width="9" style="310"/>
    <col min="9483" max="9483" width="2.875" style="310" customWidth="1"/>
    <col min="9484" max="9484" width="10.125" style="310" customWidth="1"/>
    <col min="9485" max="9485" width="2.625" style="310" customWidth="1"/>
    <col min="9486" max="9486" width="14.75" style="310" customWidth="1"/>
    <col min="9487" max="9733" width="9" style="310"/>
    <col min="9734" max="9734" width="10" style="310" bestFit="1" customWidth="1"/>
    <col min="9735" max="9738" width="9" style="310"/>
    <col min="9739" max="9739" width="2.875" style="310" customWidth="1"/>
    <col min="9740" max="9740" width="10.125" style="310" customWidth="1"/>
    <col min="9741" max="9741" width="2.625" style="310" customWidth="1"/>
    <col min="9742" max="9742" width="14.75" style="310" customWidth="1"/>
    <col min="9743" max="9989" width="9" style="310"/>
    <col min="9990" max="9990" width="10" style="310" bestFit="1" customWidth="1"/>
    <col min="9991" max="9994" width="9" style="310"/>
    <col min="9995" max="9995" width="2.875" style="310" customWidth="1"/>
    <col min="9996" max="9996" width="10.125" style="310" customWidth="1"/>
    <col min="9997" max="9997" width="2.625" style="310" customWidth="1"/>
    <col min="9998" max="9998" width="14.75" style="310" customWidth="1"/>
    <col min="9999" max="10245" width="9" style="310"/>
    <col min="10246" max="10246" width="10" style="310" bestFit="1" customWidth="1"/>
    <col min="10247" max="10250" width="9" style="310"/>
    <col min="10251" max="10251" width="2.875" style="310" customWidth="1"/>
    <col min="10252" max="10252" width="10.125" style="310" customWidth="1"/>
    <col min="10253" max="10253" width="2.625" style="310" customWidth="1"/>
    <col min="10254" max="10254" width="14.75" style="310" customWidth="1"/>
    <col min="10255" max="10501" width="9" style="310"/>
    <col min="10502" max="10502" width="10" style="310" bestFit="1" customWidth="1"/>
    <col min="10503" max="10506" width="9" style="310"/>
    <col min="10507" max="10507" width="2.875" style="310" customWidth="1"/>
    <col min="10508" max="10508" width="10.125" style="310" customWidth="1"/>
    <col min="10509" max="10509" width="2.625" style="310" customWidth="1"/>
    <col min="10510" max="10510" width="14.75" style="310" customWidth="1"/>
    <col min="10511" max="10757" width="9" style="310"/>
    <col min="10758" max="10758" width="10" style="310" bestFit="1" customWidth="1"/>
    <col min="10759" max="10762" width="9" style="310"/>
    <col min="10763" max="10763" width="2.875" style="310" customWidth="1"/>
    <col min="10764" max="10764" width="10.125" style="310" customWidth="1"/>
    <col min="10765" max="10765" width="2.625" style="310" customWidth="1"/>
    <col min="10766" max="10766" width="14.75" style="310" customWidth="1"/>
    <col min="10767" max="11013" width="9" style="310"/>
    <col min="11014" max="11014" width="10" style="310" bestFit="1" customWidth="1"/>
    <col min="11015" max="11018" width="9" style="310"/>
    <col min="11019" max="11019" width="2.875" style="310" customWidth="1"/>
    <col min="11020" max="11020" width="10.125" style="310" customWidth="1"/>
    <col min="11021" max="11021" width="2.625" style="310" customWidth="1"/>
    <col min="11022" max="11022" width="14.75" style="310" customWidth="1"/>
    <col min="11023" max="11269" width="9" style="310"/>
    <col min="11270" max="11270" width="10" style="310" bestFit="1" customWidth="1"/>
    <col min="11271" max="11274" width="9" style="310"/>
    <col min="11275" max="11275" width="2.875" style="310" customWidth="1"/>
    <col min="11276" max="11276" width="10.125" style="310" customWidth="1"/>
    <col min="11277" max="11277" width="2.625" style="310" customWidth="1"/>
    <col min="11278" max="11278" width="14.75" style="310" customWidth="1"/>
    <col min="11279" max="11525" width="9" style="310"/>
    <col min="11526" max="11526" width="10" style="310" bestFit="1" customWidth="1"/>
    <col min="11527" max="11530" width="9" style="310"/>
    <col min="11531" max="11531" width="2.875" style="310" customWidth="1"/>
    <col min="11532" max="11532" width="10.125" style="310" customWidth="1"/>
    <col min="11533" max="11533" width="2.625" style="310" customWidth="1"/>
    <col min="11534" max="11534" width="14.75" style="310" customWidth="1"/>
    <col min="11535" max="11781" width="9" style="310"/>
    <col min="11782" max="11782" width="10" style="310" bestFit="1" customWidth="1"/>
    <col min="11783" max="11786" width="9" style="310"/>
    <col min="11787" max="11787" width="2.875" style="310" customWidth="1"/>
    <col min="11788" max="11788" width="10.125" style="310" customWidth="1"/>
    <col min="11789" max="11789" width="2.625" style="310" customWidth="1"/>
    <col min="11790" max="11790" width="14.75" style="310" customWidth="1"/>
    <col min="11791" max="12037" width="9" style="310"/>
    <col min="12038" max="12038" width="10" style="310" bestFit="1" customWidth="1"/>
    <col min="12039" max="12042" width="9" style="310"/>
    <col min="12043" max="12043" width="2.875" style="310" customWidth="1"/>
    <col min="12044" max="12044" width="10.125" style="310" customWidth="1"/>
    <col min="12045" max="12045" width="2.625" style="310" customWidth="1"/>
    <col min="12046" max="12046" width="14.75" style="310" customWidth="1"/>
    <col min="12047" max="12293" width="9" style="310"/>
    <col min="12294" max="12294" width="10" style="310" bestFit="1" customWidth="1"/>
    <col min="12295" max="12298" width="9" style="310"/>
    <col min="12299" max="12299" width="2.875" style="310" customWidth="1"/>
    <col min="12300" max="12300" width="10.125" style="310" customWidth="1"/>
    <col min="12301" max="12301" width="2.625" style="310" customWidth="1"/>
    <col min="12302" max="12302" width="14.75" style="310" customWidth="1"/>
    <col min="12303" max="12549" width="9" style="310"/>
    <col min="12550" max="12550" width="10" style="310" bestFit="1" customWidth="1"/>
    <col min="12551" max="12554" width="9" style="310"/>
    <col min="12555" max="12555" width="2.875" style="310" customWidth="1"/>
    <col min="12556" max="12556" width="10.125" style="310" customWidth="1"/>
    <col min="12557" max="12557" width="2.625" style="310" customWidth="1"/>
    <col min="12558" max="12558" width="14.75" style="310" customWidth="1"/>
    <col min="12559" max="12805" width="9" style="310"/>
    <col min="12806" max="12806" width="10" style="310" bestFit="1" customWidth="1"/>
    <col min="12807" max="12810" width="9" style="310"/>
    <col min="12811" max="12811" width="2.875" style="310" customWidth="1"/>
    <col min="12812" max="12812" width="10.125" style="310" customWidth="1"/>
    <col min="12813" max="12813" width="2.625" style="310" customWidth="1"/>
    <col min="12814" max="12814" width="14.75" style="310" customWidth="1"/>
    <col min="12815" max="13061" width="9" style="310"/>
    <col min="13062" max="13062" width="10" style="310" bestFit="1" customWidth="1"/>
    <col min="13063" max="13066" width="9" style="310"/>
    <col min="13067" max="13067" width="2.875" style="310" customWidth="1"/>
    <col min="13068" max="13068" width="10.125" style="310" customWidth="1"/>
    <col min="13069" max="13069" width="2.625" style="310" customWidth="1"/>
    <col min="13070" max="13070" width="14.75" style="310" customWidth="1"/>
    <col min="13071" max="13317" width="9" style="310"/>
    <col min="13318" max="13318" width="10" style="310" bestFit="1" customWidth="1"/>
    <col min="13319" max="13322" width="9" style="310"/>
    <col min="13323" max="13323" width="2.875" style="310" customWidth="1"/>
    <col min="13324" max="13324" width="10.125" style="310" customWidth="1"/>
    <col min="13325" max="13325" width="2.625" style="310" customWidth="1"/>
    <col min="13326" max="13326" width="14.75" style="310" customWidth="1"/>
    <col min="13327" max="13573" width="9" style="310"/>
    <col min="13574" max="13574" width="10" style="310" bestFit="1" customWidth="1"/>
    <col min="13575" max="13578" width="9" style="310"/>
    <col min="13579" max="13579" width="2.875" style="310" customWidth="1"/>
    <col min="13580" max="13580" width="10.125" style="310" customWidth="1"/>
    <col min="13581" max="13581" width="2.625" style="310" customWidth="1"/>
    <col min="13582" max="13582" width="14.75" style="310" customWidth="1"/>
    <col min="13583" max="13829" width="9" style="310"/>
    <col min="13830" max="13830" width="10" style="310" bestFit="1" customWidth="1"/>
    <col min="13831" max="13834" width="9" style="310"/>
    <col min="13835" max="13835" width="2.875" style="310" customWidth="1"/>
    <col min="13836" max="13836" width="10.125" style="310" customWidth="1"/>
    <col min="13837" max="13837" width="2.625" style="310" customWidth="1"/>
    <col min="13838" max="13838" width="14.75" style="310" customWidth="1"/>
    <col min="13839" max="14085" width="9" style="310"/>
    <col min="14086" max="14086" width="10" style="310" bestFit="1" customWidth="1"/>
    <col min="14087" max="14090" width="9" style="310"/>
    <col min="14091" max="14091" width="2.875" style="310" customWidth="1"/>
    <col min="14092" max="14092" width="10.125" style="310" customWidth="1"/>
    <col min="14093" max="14093" width="2.625" style="310" customWidth="1"/>
    <col min="14094" max="14094" width="14.75" style="310" customWidth="1"/>
    <col min="14095" max="14341" width="9" style="310"/>
    <col min="14342" max="14342" width="10" style="310" bestFit="1" customWidth="1"/>
    <col min="14343" max="14346" width="9" style="310"/>
    <col min="14347" max="14347" width="2.875" style="310" customWidth="1"/>
    <col min="14348" max="14348" width="10.125" style="310" customWidth="1"/>
    <col min="14349" max="14349" width="2.625" style="310" customWidth="1"/>
    <col min="14350" max="14350" width="14.75" style="310" customWidth="1"/>
    <col min="14351" max="14597" width="9" style="310"/>
    <col min="14598" max="14598" width="10" style="310" bestFit="1" customWidth="1"/>
    <col min="14599" max="14602" width="9" style="310"/>
    <col min="14603" max="14603" width="2.875" style="310" customWidth="1"/>
    <col min="14604" max="14604" width="10.125" style="310" customWidth="1"/>
    <col min="14605" max="14605" width="2.625" style="310" customWidth="1"/>
    <col min="14606" max="14606" width="14.75" style="310" customWidth="1"/>
    <col min="14607" max="14853" width="9" style="310"/>
    <col min="14854" max="14854" width="10" style="310" bestFit="1" customWidth="1"/>
    <col min="14855" max="14858" width="9" style="310"/>
    <col min="14859" max="14859" width="2.875" style="310" customWidth="1"/>
    <col min="14860" max="14860" width="10.125" style="310" customWidth="1"/>
    <col min="14861" max="14861" width="2.625" style="310" customWidth="1"/>
    <col min="14862" max="14862" width="14.75" style="310" customWidth="1"/>
    <col min="14863" max="15109" width="9" style="310"/>
    <col min="15110" max="15110" width="10" style="310" bestFit="1" customWidth="1"/>
    <col min="15111" max="15114" width="9" style="310"/>
    <col min="15115" max="15115" width="2.875" style="310" customWidth="1"/>
    <col min="15116" max="15116" width="10.125" style="310" customWidth="1"/>
    <col min="15117" max="15117" width="2.625" style="310" customWidth="1"/>
    <col min="15118" max="15118" width="14.75" style="310" customWidth="1"/>
    <col min="15119" max="15365" width="9" style="310"/>
    <col min="15366" max="15366" width="10" style="310" bestFit="1" customWidth="1"/>
    <col min="15367" max="15370" width="9" style="310"/>
    <col min="15371" max="15371" width="2.875" style="310" customWidth="1"/>
    <col min="15372" max="15372" width="10.125" style="310" customWidth="1"/>
    <col min="15373" max="15373" width="2.625" style="310" customWidth="1"/>
    <col min="15374" max="15374" width="14.75" style="310" customWidth="1"/>
    <col min="15375" max="15621" width="9" style="310"/>
    <col min="15622" max="15622" width="10" style="310" bestFit="1" customWidth="1"/>
    <col min="15623" max="15626" width="9" style="310"/>
    <col min="15627" max="15627" width="2.875" style="310" customWidth="1"/>
    <col min="15628" max="15628" width="10.125" style="310" customWidth="1"/>
    <col min="15629" max="15629" width="2.625" style="310" customWidth="1"/>
    <col min="15630" max="15630" width="14.75" style="310" customWidth="1"/>
    <col min="15631" max="15877" width="9" style="310"/>
    <col min="15878" max="15878" width="10" style="310" bestFit="1" customWidth="1"/>
    <col min="15879" max="15882" width="9" style="310"/>
    <col min="15883" max="15883" width="2.875" style="310" customWidth="1"/>
    <col min="15884" max="15884" width="10.125" style="310" customWidth="1"/>
    <col min="15885" max="15885" width="2.625" style="310" customWidth="1"/>
    <col min="15886" max="15886" width="14.75" style="310" customWidth="1"/>
    <col min="15887" max="16133" width="9" style="310"/>
    <col min="16134" max="16134" width="10" style="310" bestFit="1" customWidth="1"/>
    <col min="16135" max="16138" width="9" style="310"/>
    <col min="16139" max="16139" width="2.875" style="310" customWidth="1"/>
    <col min="16140" max="16140" width="10.125" style="310" customWidth="1"/>
    <col min="16141" max="16141" width="2.625" style="310" customWidth="1"/>
    <col min="16142" max="16142" width="14.75" style="310" customWidth="1"/>
    <col min="16143" max="16384" width="9" style="310"/>
  </cols>
  <sheetData>
    <row r="1" spans="1:14" ht="38.25" x14ac:dyDescent="0.2">
      <c r="A1" s="306" t="s">
        <v>394</v>
      </c>
      <c r="B1" s="307" t="s">
        <v>395</v>
      </c>
      <c r="C1" s="307" t="s">
        <v>396</v>
      </c>
      <c r="D1" s="307" t="s">
        <v>397</v>
      </c>
      <c r="E1" s="307" t="s">
        <v>398</v>
      </c>
      <c r="F1" s="307" t="s">
        <v>399</v>
      </c>
      <c r="G1" s="308" t="s">
        <v>400</v>
      </c>
      <c r="H1" s="309" t="s">
        <v>401</v>
      </c>
      <c r="I1" s="556" t="s">
        <v>402</v>
      </c>
      <c r="J1" s="558" t="s">
        <v>403</v>
      </c>
      <c r="L1" s="311" t="s">
        <v>404</v>
      </c>
      <c r="M1" s="310" t="s">
        <v>47</v>
      </c>
      <c r="N1" s="560" t="s">
        <v>405</v>
      </c>
    </row>
    <row r="2" spans="1:14" ht="25.5" customHeight="1" x14ac:dyDescent="0.2">
      <c r="A2" s="312"/>
      <c r="B2" s="312"/>
      <c r="C2" s="312"/>
      <c r="D2" s="312"/>
      <c r="E2" s="312"/>
      <c r="F2" s="312"/>
      <c r="G2" s="312"/>
      <c r="H2" s="312"/>
      <c r="I2" s="557"/>
      <c r="J2" s="559"/>
      <c r="N2" s="561"/>
    </row>
    <row r="3" spans="1:14" x14ac:dyDescent="0.2">
      <c r="A3" s="313">
        <v>1</v>
      </c>
      <c r="B3" s="312">
        <v>90</v>
      </c>
      <c r="C3" s="312">
        <v>31</v>
      </c>
      <c r="D3" s="312">
        <v>12</v>
      </c>
      <c r="E3" s="312">
        <v>21</v>
      </c>
      <c r="F3" s="312">
        <v>5</v>
      </c>
      <c r="G3" s="314">
        <f>C3/B3</f>
        <v>0.34444444444444444</v>
      </c>
      <c r="H3" s="315">
        <f>E3/B3</f>
        <v>0.23333333333333334</v>
      </c>
      <c r="I3" s="314">
        <f>D3/C3</f>
        <v>0.38709677419354838</v>
      </c>
      <c r="J3" s="315">
        <f>F3/D3</f>
        <v>0.41666666666666669</v>
      </c>
      <c r="L3" s="316">
        <f>(E3-F3)/(B3-C3)</f>
        <v>0.2711864406779661</v>
      </c>
      <c r="N3" s="316">
        <f>F3/C3</f>
        <v>0.16129032258064516</v>
      </c>
    </row>
    <row r="4" spans="1:14" x14ac:dyDescent="0.2">
      <c r="A4" s="313">
        <v>2</v>
      </c>
      <c r="B4" s="312">
        <v>111</v>
      </c>
      <c r="C4" s="312">
        <v>17</v>
      </c>
      <c r="D4" s="312">
        <v>0</v>
      </c>
      <c r="E4" s="312">
        <v>41</v>
      </c>
      <c r="F4" s="312"/>
      <c r="G4" s="314">
        <f>C4/B4</f>
        <v>0.15315315315315314</v>
      </c>
      <c r="H4" s="315">
        <f>E4/B4</f>
        <v>0.36936936936936937</v>
      </c>
      <c r="I4" s="314">
        <f>D4/C4</f>
        <v>0</v>
      </c>
      <c r="J4" s="315"/>
      <c r="L4" s="316">
        <f>(E4-F4)/(B4-C4)</f>
        <v>0.43617021276595747</v>
      </c>
      <c r="N4" s="316">
        <f>F4/C4</f>
        <v>0</v>
      </c>
    </row>
    <row r="5" spans="1:14" ht="15" customHeight="1" x14ac:dyDescent="0.2">
      <c r="A5" s="313">
        <v>4</v>
      </c>
      <c r="B5" s="312">
        <v>116</v>
      </c>
      <c r="C5" s="312">
        <v>38</v>
      </c>
      <c r="D5" s="312">
        <v>18</v>
      </c>
      <c r="E5" s="312">
        <v>48</v>
      </c>
      <c r="F5" s="312">
        <v>9</v>
      </c>
      <c r="G5" s="314">
        <f>C5/B5</f>
        <v>0.32758620689655171</v>
      </c>
      <c r="H5" s="315">
        <f>E5/B5</f>
        <v>0.41379310344827586</v>
      </c>
      <c r="I5" s="314">
        <f>D5/C5</f>
        <v>0.47368421052631576</v>
      </c>
      <c r="J5" s="315">
        <f>F5/D5</f>
        <v>0.5</v>
      </c>
      <c r="L5" s="316">
        <f>(E5-F5)/(B5-C5)</f>
        <v>0.5</v>
      </c>
      <c r="N5" s="316">
        <f>F5/C5</f>
        <v>0.23684210526315788</v>
      </c>
    </row>
    <row r="6" spans="1:14" ht="13.5" thickBot="1" x14ac:dyDescent="0.25">
      <c r="A6" s="313">
        <v>6</v>
      </c>
      <c r="B6" s="312">
        <v>110</v>
      </c>
      <c r="C6" s="312">
        <v>44</v>
      </c>
      <c r="D6" s="312">
        <v>24</v>
      </c>
      <c r="E6" s="312">
        <v>36</v>
      </c>
      <c r="F6" s="317">
        <v>7</v>
      </c>
      <c r="G6" s="318">
        <f>C6/B6</f>
        <v>0.4</v>
      </c>
      <c r="H6" s="319">
        <f>E6/B6</f>
        <v>0.32727272727272727</v>
      </c>
      <c r="I6" s="318">
        <f>D6/C6</f>
        <v>0.54545454545454541</v>
      </c>
      <c r="J6" s="319">
        <f>F6/D6</f>
        <v>0.29166666666666669</v>
      </c>
      <c r="L6" s="320">
        <f>(E6-F6)/(B6-C6)</f>
        <v>0.43939393939393939</v>
      </c>
      <c r="N6" s="320">
        <f>F6/C6</f>
        <v>0.15909090909090909</v>
      </c>
    </row>
    <row r="7" spans="1:14" ht="14.25" thickTop="1" thickBot="1" x14ac:dyDescent="0.25">
      <c r="A7" s="317"/>
      <c r="B7" s="317"/>
      <c r="C7" s="317"/>
      <c r="D7" s="317"/>
      <c r="E7" s="317"/>
      <c r="F7" s="321" t="s">
        <v>406</v>
      </c>
      <c r="G7" s="322">
        <f>AVERAGE(G3:G6)</f>
        <v>0.30629595112353736</v>
      </c>
      <c r="H7" s="322">
        <f>AVERAGE(H3:H6)</f>
        <v>0.33594213335592649</v>
      </c>
      <c r="I7" s="322">
        <f>AVERAGE(I3:I6)</f>
        <v>0.3515588825436024</v>
      </c>
      <c r="J7" s="322">
        <f>AVERAGE(J3:J6)</f>
        <v>0.40277777777777785</v>
      </c>
      <c r="K7" s="323"/>
      <c r="L7" s="324">
        <f>AVERAGE(L3:L6)</f>
        <v>0.41168764820946574</v>
      </c>
      <c r="M7" s="325"/>
      <c r="N7" s="324">
        <f>AVERAGE(N3,N5,N6)</f>
        <v>0.18574111231157073</v>
      </c>
    </row>
    <row r="8" spans="1:14" ht="14.25" thickTop="1" thickBot="1" x14ac:dyDescent="0.25">
      <c r="A8" s="312"/>
      <c r="B8" s="312">
        <f>SUM(B3:B7)</f>
        <v>427</v>
      </c>
      <c r="C8" s="312">
        <f>SUM(C3:C7)</f>
        <v>130</v>
      </c>
      <c r="D8" s="312">
        <f>SUM(D3:D7)</f>
        <v>54</v>
      </c>
      <c r="E8" s="312">
        <f>SUM(E3:E7)</f>
        <v>146</v>
      </c>
      <c r="F8" s="312">
        <f>SUM(F3:F7)</f>
        <v>21</v>
      </c>
      <c r="G8" s="314">
        <f>C8/B8</f>
        <v>0.3044496487119438</v>
      </c>
      <c r="H8" s="326">
        <f>E8/B8</f>
        <v>0.34192037470725994</v>
      </c>
      <c r="I8" s="327">
        <f>D8/C8</f>
        <v>0.41538461538461541</v>
      </c>
      <c r="J8" s="328">
        <f>F8/D8</f>
        <v>0.3888888888888889</v>
      </c>
      <c r="L8" s="329">
        <f>(E8-F8)/(B8-C8)</f>
        <v>0.4208754208754209</v>
      </c>
      <c r="N8" s="320">
        <f>F8/C8</f>
        <v>0.16153846153846155</v>
      </c>
    </row>
    <row r="9" spans="1:14" ht="13.5" thickTop="1" x14ac:dyDescent="0.2">
      <c r="G9" s="314"/>
      <c r="L9" s="330"/>
    </row>
    <row r="10" spans="1:14" ht="13.5" customHeight="1" x14ac:dyDescent="0.2">
      <c r="N10" s="316">
        <f>21/113</f>
        <v>0.18584070796460178</v>
      </c>
    </row>
    <row r="12" spans="1:14" x14ac:dyDescent="0.2">
      <c r="G12" s="331"/>
      <c r="H12" s="331"/>
      <c r="I12" s="331"/>
      <c r="J12" s="331"/>
      <c r="K12" s="331"/>
      <c r="L12" s="331"/>
    </row>
    <row r="13" spans="1:14" x14ac:dyDescent="0.2">
      <c r="G13" s="332"/>
      <c r="H13" s="331"/>
      <c r="I13" s="331"/>
      <c r="J13" s="331"/>
      <c r="K13" s="331"/>
      <c r="L13" s="331"/>
    </row>
  </sheetData>
  <mergeCells count="3">
    <mergeCell ref="I1:I2"/>
    <mergeCell ref="J1:J2"/>
    <mergeCell ref="N1:N2"/>
  </mergeCells>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topLeftCell="A16" zoomScaleNormal="100" workbookViewId="0">
      <selection activeCell="F43" sqref="F43"/>
    </sheetView>
  </sheetViews>
  <sheetFormatPr defaultRowHeight="12.75" x14ac:dyDescent="0.2"/>
  <cols>
    <col min="1" max="1" width="16.75" style="310" bestFit="1" customWidth="1"/>
    <col min="2" max="2" width="9.625" style="310" customWidth="1"/>
    <col min="3" max="3" width="9.25" style="310" customWidth="1"/>
    <col min="4" max="4" width="15" style="310" customWidth="1"/>
    <col min="5" max="5" width="10.125" style="310" customWidth="1"/>
    <col min="6" max="6" width="13.875" style="310" customWidth="1"/>
    <col min="7" max="18" width="9" style="334"/>
    <col min="19" max="19" width="10.125" style="334" customWidth="1"/>
    <col min="20" max="31" width="9" style="334"/>
    <col min="32" max="45" width="9" style="331"/>
    <col min="46" max="256" width="9" style="310"/>
    <col min="257" max="257" width="16.75" style="310" bestFit="1" customWidth="1"/>
    <col min="258" max="258" width="9.625" style="310" customWidth="1"/>
    <col min="259" max="259" width="9.25" style="310" customWidth="1"/>
    <col min="260" max="260" width="15" style="310" customWidth="1"/>
    <col min="261" max="261" width="10.125" style="310" customWidth="1"/>
    <col min="262" max="262" width="13.875" style="310" customWidth="1"/>
    <col min="263" max="274" width="9" style="310"/>
    <col min="275" max="275" width="10.125" style="310" customWidth="1"/>
    <col min="276" max="512" width="9" style="310"/>
    <col min="513" max="513" width="16.75" style="310" bestFit="1" customWidth="1"/>
    <col min="514" max="514" width="9.625" style="310" customWidth="1"/>
    <col min="515" max="515" width="9.25" style="310" customWidth="1"/>
    <col min="516" max="516" width="15" style="310" customWidth="1"/>
    <col min="517" max="517" width="10.125" style="310" customWidth="1"/>
    <col min="518" max="518" width="13.875" style="310" customWidth="1"/>
    <col min="519" max="530" width="9" style="310"/>
    <col min="531" max="531" width="10.125" style="310" customWidth="1"/>
    <col min="532" max="768" width="9" style="310"/>
    <col min="769" max="769" width="16.75" style="310" bestFit="1" customWidth="1"/>
    <col min="770" max="770" width="9.625" style="310" customWidth="1"/>
    <col min="771" max="771" width="9.25" style="310" customWidth="1"/>
    <col min="772" max="772" width="15" style="310" customWidth="1"/>
    <col min="773" max="773" width="10.125" style="310" customWidth="1"/>
    <col min="774" max="774" width="13.875" style="310" customWidth="1"/>
    <col min="775" max="786" width="9" style="310"/>
    <col min="787" max="787" width="10.125" style="310" customWidth="1"/>
    <col min="788" max="1024" width="9" style="310"/>
    <col min="1025" max="1025" width="16.75" style="310" bestFit="1" customWidth="1"/>
    <col min="1026" max="1026" width="9.625" style="310" customWidth="1"/>
    <col min="1027" max="1027" width="9.25" style="310" customWidth="1"/>
    <col min="1028" max="1028" width="15" style="310" customWidth="1"/>
    <col min="1029" max="1029" width="10.125" style="310" customWidth="1"/>
    <col min="1030" max="1030" width="13.875" style="310" customWidth="1"/>
    <col min="1031" max="1042" width="9" style="310"/>
    <col min="1043" max="1043" width="10.125" style="310" customWidth="1"/>
    <col min="1044" max="1280" width="9" style="310"/>
    <col min="1281" max="1281" width="16.75" style="310" bestFit="1" customWidth="1"/>
    <col min="1282" max="1282" width="9.625" style="310" customWidth="1"/>
    <col min="1283" max="1283" width="9.25" style="310" customWidth="1"/>
    <col min="1284" max="1284" width="15" style="310" customWidth="1"/>
    <col min="1285" max="1285" width="10.125" style="310" customWidth="1"/>
    <col min="1286" max="1286" width="13.875" style="310" customWidth="1"/>
    <col min="1287" max="1298" width="9" style="310"/>
    <col min="1299" max="1299" width="10.125" style="310" customWidth="1"/>
    <col min="1300" max="1536" width="9" style="310"/>
    <col min="1537" max="1537" width="16.75" style="310" bestFit="1" customWidth="1"/>
    <col min="1538" max="1538" width="9.625" style="310" customWidth="1"/>
    <col min="1539" max="1539" width="9.25" style="310" customWidth="1"/>
    <col min="1540" max="1540" width="15" style="310" customWidth="1"/>
    <col min="1541" max="1541" width="10.125" style="310" customWidth="1"/>
    <col min="1542" max="1542" width="13.875" style="310" customWidth="1"/>
    <col min="1543" max="1554" width="9" style="310"/>
    <col min="1555" max="1555" width="10.125" style="310" customWidth="1"/>
    <col min="1556" max="1792" width="9" style="310"/>
    <col min="1793" max="1793" width="16.75" style="310" bestFit="1" customWidth="1"/>
    <col min="1794" max="1794" width="9.625" style="310" customWidth="1"/>
    <col min="1795" max="1795" width="9.25" style="310" customWidth="1"/>
    <col min="1796" max="1796" width="15" style="310" customWidth="1"/>
    <col min="1797" max="1797" width="10.125" style="310" customWidth="1"/>
    <col min="1798" max="1798" width="13.875" style="310" customWidth="1"/>
    <col min="1799" max="1810" width="9" style="310"/>
    <col min="1811" max="1811" width="10.125" style="310" customWidth="1"/>
    <col min="1812" max="2048" width="9" style="310"/>
    <col min="2049" max="2049" width="16.75" style="310" bestFit="1" customWidth="1"/>
    <col min="2050" max="2050" width="9.625" style="310" customWidth="1"/>
    <col min="2051" max="2051" width="9.25" style="310" customWidth="1"/>
    <col min="2052" max="2052" width="15" style="310" customWidth="1"/>
    <col min="2053" max="2053" width="10.125" style="310" customWidth="1"/>
    <col min="2054" max="2054" width="13.875" style="310" customWidth="1"/>
    <col min="2055" max="2066" width="9" style="310"/>
    <col min="2067" max="2067" width="10.125" style="310" customWidth="1"/>
    <col min="2068" max="2304" width="9" style="310"/>
    <col min="2305" max="2305" width="16.75" style="310" bestFit="1" customWidth="1"/>
    <col min="2306" max="2306" width="9.625" style="310" customWidth="1"/>
    <col min="2307" max="2307" width="9.25" style="310" customWidth="1"/>
    <col min="2308" max="2308" width="15" style="310" customWidth="1"/>
    <col min="2309" max="2309" width="10.125" style="310" customWidth="1"/>
    <col min="2310" max="2310" width="13.875" style="310" customWidth="1"/>
    <col min="2311" max="2322" width="9" style="310"/>
    <col min="2323" max="2323" width="10.125" style="310" customWidth="1"/>
    <col min="2324" max="2560" width="9" style="310"/>
    <col min="2561" max="2561" width="16.75" style="310" bestFit="1" customWidth="1"/>
    <col min="2562" max="2562" width="9.625" style="310" customWidth="1"/>
    <col min="2563" max="2563" width="9.25" style="310" customWidth="1"/>
    <col min="2564" max="2564" width="15" style="310" customWidth="1"/>
    <col min="2565" max="2565" width="10.125" style="310" customWidth="1"/>
    <col min="2566" max="2566" width="13.875" style="310" customWidth="1"/>
    <col min="2567" max="2578" width="9" style="310"/>
    <col min="2579" max="2579" width="10.125" style="310" customWidth="1"/>
    <col min="2580" max="2816" width="9" style="310"/>
    <col min="2817" max="2817" width="16.75" style="310" bestFit="1" customWidth="1"/>
    <col min="2818" max="2818" width="9.625" style="310" customWidth="1"/>
    <col min="2819" max="2819" width="9.25" style="310" customWidth="1"/>
    <col min="2820" max="2820" width="15" style="310" customWidth="1"/>
    <col min="2821" max="2821" width="10.125" style="310" customWidth="1"/>
    <col min="2822" max="2822" width="13.875" style="310" customWidth="1"/>
    <col min="2823" max="2834" width="9" style="310"/>
    <col min="2835" max="2835" width="10.125" style="310" customWidth="1"/>
    <col min="2836" max="3072" width="9" style="310"/>
    <col min="3073" max="3073" width="16.75" style="310" bestFit="1" customWidth="1"/>
    <col min="3074" max="3074" width="9.625" style="310" customWidth="1"/>
    <col min="3075" max="3075" width="9.25" style="310" customWidth="1"/>
    <col min="3076" max="3076" width="15" style="310" customWidth="1"/>
    <col min="3077" max="3077" width="10.125" style="310" customWidth="1"/>
    <col min="3078" max="3078" width="13.875" style="310" customWidth="1"/>
    <col min="3079" max="3090" width="9" style="310"/>
    <col min="3091" max="3091" width="10.125" style="310" customWidth="1"/>
    <col min="3092" max="3328" width="9" style="310"/>
    <col min="3329" max="3329" width="16.75" style="310" bestFit="1" customWidth="1"/>
    <col min="3330" max="3330" width="9.625" style="310" customWidth="1"/>
    <col min="3331" max="3331" width="9.25" style="310" customWidth="1"/>
    <col min="3332" max="3332" width="15" style="310" customWidth="1"/>
    <col min="3333" max="3333" width="10.125" style="310" customWidth="1"/>
    <col min="3334" max="3334" width="13.875" style="310" customWidth="1"/>
    <col min="3335" max="3346" width="9" style="310"/>
    <col min="3347" max="3347" width="10.125" style="310" customWidth="1"/>
    <col min="3348" max="3584" width="9" style="310"/>
    <col min="3585" max="3585" width="16.75" style="310" bestFit="1" customWidth="1"/>
    <col min="3586" max="3586" width="9.625" style="310" customWidth="1"/>
    <col min="3587" max="3587" width="9.25" style="310" customWidth="1"/>
    <col min="3588" max="3588" width="15" style="310" customWidth="1"/>
    <col min="3589" max="3589" width="10.125" style="310" customWidth="1"/>
    <col min="3590" max="3590" width="13.875" style="310" customWidth="1"/>
    <col min="3591" max="3602" width="9" style="310"/>
    <col min="3603" max="3603" width="10.125" style="310" customWidth="1"/>
    <col min="3604" max="3840" width="9" style="310"/>
    <col min="3841" max="3841" width="16.75" style="310" bestFit="1" customWidth="1"/>
    <col min="3842" max="3842" width="9.625" style="310" customWidth="1"/>
    <col min="3843" max="3843" width="9.25" style="310" customWidth="1"/>
    <col min="3844" max="3844" width="15" style="310" customWidth="1"/>
    <col min="3845" max="3845" width="10.125" style="310" customWidth="1"/>
    <col min="3846" max="3846" width="13.875" style="310" customWidth="1"/>
    <col min="3847" max="3858" width="9" style="310"/>
    <col min="3859" max="3859" width="10.125" style="310" customWidth="1"/>
    <col min="3860" max="4096" width="9" style="310"/>
    <col min="4097" max="4097" width="16.75" style="310" bestFit="1" customWidth="1"/>
    <col min="4098" max="4098" width="9.625" style="310" customWidth="1"/>
    <col min="4099" max="4099" width="9.25" style="310" customWidth="1"/>
    <col min="4100" max="4100" width="15" style="310" customWidth="1"/>
    <col min="4101" max="4101" width="10.125" style="310" customWidth="1"/>
    <col min="4102" max="4102" width="13.875" style="310" customWidth="1"/>
    <col min="4103" max="4114" width="9" style="310"/>
    <col min="4115" max="4115" width="10.125" style="310" customWidth="1"/>
    <col min="4116" max="4352" width="9" style="310"/>
    <col min="4353" max="4353" width="16.75" style="310" bestFit="1" customWidth="1"/>
    <col min="4354" max="4354" width="9.625" style="310" customWidth="1"/>
    <col min="4355" max="4355" width="9.25" style="310" customWidth="1"/>
    <col min="4356" max="4356" width="15" style="310" customWidth="1"/>
    <col min="4357" max="4357" width="10.125" style="310" customWidth="1"/>
    <col min="4358" max="4358" width="13.875" style="310" customWidth="1"/>
    <col min="4359" max="4370" width="9" style="310"/>
    <col min="4371" max="4371" width="10.125" style="310" customWidth="1"/>
    <col min="4372" max="4608" width="9" style="310"/>
    <col min="4609" max="4609" width="16.75" style="310" bestFit="1" customWidth="1"/>
    <col min="4610" max="4610" width="9.625" style="310" customWidth="1"/>
    <col min="4611" max="4611" width="9.25" style="310" customWidth="1"/>
    <col min="4612" max="4612" width="15" style="310" customWidth="1"/>
    <col min="4613" max="4613" width="10.125" style="310" customWidth="1"/>
    <col min="4614" max="4614" width="13.875" style="310" customWidth="1"/>
    <col min="4615" max="4626" width="9" style="310"/>
    <col min="4627" max="4627" width="10.125" style="310" customWidth="1"/>
    <col min="4628" max="4864" width="9" style="310"/>
    <col min="4865" max="4865" width="16.75" style="310" bestFit="1" customWidth="1"/>
    <col min="4866" max="4866" width="9.625" style="310" customWidth="1"/>
    <col min="4867" max="4867" width="9.25" style="310" customWidth="1"/>
    <col min="4868" max="4868" width="15" style="310" customWidth="1"/>
    <col min="4869" max="4869" width="10.125" style="310" customWidth="1"/>
    <col min="4870" max="4870" width="13.875" style="310" customWidth="1"/>
    <col min="4871" max="4882" width="9" style="310"/>
    <col min="4883" max="4883" width="10.125" style="310" customWidth="1"/>
    <col min="4884" max="5120" width="9" style="310"/>
    <col min="5121" max="5121" width="16.75" style="310" bestFit="1" customWidth="1"/>
    <col min="5122" max="5122" width="9.625" style="310" customWidth="1"/>
    <col min="5123" max="5123" width="9.25" style="310" customWidth="1"/>
    <col min="5124" max="5124" width="15" style="310" customWidth="1"/>
    <col min="5125" max="5125" width="10.125" style="310" customWidth="1"/>
    <col min="5126" max="5126" width="13.875" style="310" customWidth="1"/>
    <col min="5127" max="5138" width="9" style="310"/>
    <col min="5139" max="5139" width="10.125" style="310" customWidth="1"/>
    <col min="5140" max="5376" width="9" style="310"/>
    <col min="5377" max="5377" width="16.75" style="310" bestFit="1" customWidth="1"/>
    <col min="5378" max="5378" width="9.625" style="310" customWidth="1"/>
    <col min="5379" max="5379" width="9.25" style="310" customWidth="1"/>
    <col min="5380" max="5380" width="15" style="310" customWidth="1"/>
    <col min="5381" max="5381" width="10.125" style="310" customWidth="1"/>
    <col min="5382" max="5382" width="13.875" style="310" customWidth="1"/>
    <col min="5383" max="5394" width="9" style="310"/>
    <col min="5395" max="5395" width="10.125" style="310" customWidth="1"/>
    <col min="5396" max="5632" width="9" style="310"/>
    <col min="5633" max="5633" width="16.75" style="310" bestFit="1" customWidth="1"/>
    <col min="5634" max="5634" width="9.625" style="310" customWidth="1"/>
    <col min="5635" max="5635" width="9.25" style="310" customWidth="1"/>
    <col min="5636" max="5636" width="15" style="310" customWidth="1"/>
    <col min="5637" max="5637" width="10.125" style="310" customWidth="1"/>
    <col min="5638" max="5638" width="13.875" style="310" customWidth="1"/>
    <col min="5639" max="5650" width="9" style="310"/>
    <col min="5651" max="5651" width="10.125" style="310" customWidth="1"/>
    <col min="5652" max="5888" width="9" style="310"/>
    <col min="5889" max="5889" width="16.75" style="310" bestFit="1" customWidth="1"/>
    <col min="5890" max="5890" width="9.625" style="310" customWidth="1"/>
    <col min="5891" max="5891" width="9.25" style="310" customWidth="1"/>
    <col min="5892" max="5892" width="15" style="310" customWidth="1"/>
    <col min="5893" max="5893" width="10.125" style="310" customWidth="1"/>
    <col min="5894" max="5894" width="13.875" style="310" customWidth="1"/>
    <col min="5895" max="5906" width="9" style="310"/>
    <col min="5907" max="5907" width="10.125" style="310" customWidth="1"/>
    <col min="5908" max="6144" width="9" style="310"/>
    <col min="6145" max="6145" width="16.75" style="310" bestFit="1" customWidth="1"/>
    <col min="6146" max="6146" width="9.625" style="310" customWidth="1"/>
    <col min="6147" max="6147" width="9.25" style="310" customWidth="1"/>
    <col min="6148" max="6148" width="15" style="310" customWidth="1"/>
    <col min="6149" max="6149" width="10.125" style="310" customWidth="1"/>
    <col min="6150" max="6150" width="13.875" style="310" customWidth="1"/>
    <col min="6151" max="6162" width="9" style="310"/>
    <col min="6163" max="6163" width="10.125" style="310" customWidth="1"/>
    <col min="6164" max="6400" width="9" style="310"/>
    <col min="6401" max="6401" width="16.75" style="310" bestFit="1" customWidth="1"/>
    <col min="6402" max="6402" width="9.625" style="310" customWidth="1"/>
    <col min="6403" max="6403" width="9.25" style="310" customWidth="1"/>
    <col min="6404" max="6404" width="15" style="310" customWidth="1"/>
    <col min="6405" max="6405" width="10.125" style="310" customWidth="1"/>
    <col min="6406" max="6406" width="13.875" style="310" customWidth="1"/>
    <col min="6407" max="6418" width="9" style="310"/>
    <col min="6419" max="6419" width="10.125" style="310" customWidth="1"/>
    <col min="6420" max="6656" width="9" style="310"/>
    <col min="6657" max="6657" width="16.75" style="310" bestFit="1" customWidth="1"/>
    <col min="6658" max="6658" width="9.625" style="310" customWidth="1"/>
    <col min="6659" max="6659" width="9.25" style="310" customWidth="1"/>
    <col min="6660" max="6660" width="15" style="310" customWidth="1"/>
    <col min="6661" max="6661" width="10.125" style="310" customWidth="1"/>
    <col min="6662" max="6662" width="13.875" style="310" customWidth="1"/>
    <col min="6663" max="6674" width="9" style="310"/>
    <col min="6675" max="6675" width="10.125" style="310" customWidth="1"/>
    <col min="6676" max="6912" width="9" style="310"/>
    <col min="6913" max="6913" width="16.75" style="310" bestFit="1" customWidth="1"/>
    <col min="6914" max="6914" width="9.625" style="310" customWidth="1"/>
    <col min="6915" max="6915" width="9.25" style="310" customWidth="1"/>
    <col min="6916" max="6916" width="15" style="310" customWidth="1"/>
    <col min="6917" max="6917" width="10.125" style="310" customWidth="1"/>
    <col min="6918" max="6918" width="13.875" style="310" customWidth="1"/>
    <col min="6919" max="6930" width="9" style="310"/>
    <col min="6931" max="6931" width="10.125" style="310" customWidth="1"/>
    <col min="6932" max="7168" width="9" style="310"/>
    <col min="7169" max="7169" width="16.75" style="310" bestFit="1" customWidth="1"/>
    <col min="7170" max="7170" width="9.625" style="310" customWidth="1"/>
    <col min="7171" max="7171" width="9.25" style="310" customWidth="1"/>
    <col min="7172" max="7172" width="15" style="310" customWidth="1"/>
    <col min="7173" max="7173" width="10.125" style="310" customWidth="1"/>
    <col min="7174" max="7174" width="13.875" style="310" customWidth="1"/>
    <col min="7175" max="7186" width="9" style="310"/>
    <col min="7187" max="7187" width="10.125" style="310" customWidth="1"/>
    <col min="7188" max="7424" width="9" style="310"/>
    <col min="7425" max="7425" width="16.75" style="310" bestFit="1" customWidth="1"/>
    <col min="7426" max="7426" width="9.625" style="310" customWidth="1"/>
    <col min="7427" max="7427" width="9.25" style="310" customWidth="1"/>
    <col min="7428" max="7428" width="15" style="310" customWidth="1"/>
    <col min="7429" max="7429" width="10.125" style="310" customWidth="1"/>
    <col min="7430" max="7430" width="13.875" style="310" customWidth="1"/>
    <col min="7431" max="7442" width="9" style="310"/>
    <col min="7443" max="7443" width="10.125" style="310" customWidth="1"/>
    <col min="7444" max="7680" width="9" style="310"/>
    <col min="7681" max="7681" width="16.75" style="310" bestFit="1" customWidth="1"/>
    <col min="7682" max="7682" width="9.625" style="310" customWidth="1"/>
    <col min="7683" max="7683" width="9.25" style="310" customWidth="1"/>
    <col min="7684" max="7684" width="15" style="310" customWidth="1"/>
    <col min="7685" max="7685" width="10.125" style="310" customWidth="1"/>
    <col min="7686" max="7686" width="13.875" style="310" customWidth="1"/>
    <col min="7687" max="7698" width="9" style="310"/>
    <col min="7699" max="7699" width="10.125" style="310" customWidth="1"/>
    <col min="7700" max="7936" width="9" style="310"/>
    <col min="7937" max="7937" width="16.75" style="310" bestFit="1" customWidth="1"/>
    <col min="7938" max="7938" width="9.625" style="310" customWidth="1"/>
    <col min="7939" max="7939" width="9.25" style="310" customWidth="1"/>
    <col min="7940" max="7940" width="15" style="310" customWidth="1"/>
    <col min="7941" max="7941" width="10.125" style="310" customWidth="1"/>
    <col min="7942" max="7942" width="13.875" style="310" customWidth="1"/>
    <col min="7943" max="7954" width="9" style="310"/>
    <col min="7955" max="7955" width="10.125" style="310" customWidth="1"/>
    <col min="7956" max="8192" width="9" style="310"/>
    <col min="8193" max="8193" width="16.75" style="310" bestFit="1" customWidth="1"/>
    <col min="8194" max="8194" width="9.625" style="310" customWidth="1"/>
    <col min="8195" max="8195" width="9.25" style="310" customWidth="1"/>
    <col min="8196" max="8196" width="15" style="310" customWidth="1"/>
    <col min="8197" max="8197" width="10.125" style="310" customWidth="1"/>
    <col min="8198" max="8198" width="13.875" style="310" customWidth="1"/>
    <col min="8199" max="8210" width="9" style="310"/>
    <col min="8211" max="8211" width="10.125" style="310" customWidth="1"/>
    <col min="8212" max="8448" width="9" style="310"/>
    <col min="8449" max="8449" width="16.75" style="310" bestFit="1" customWidth="1"/>
    <col min="8450" max="8450" width="9.625" style="310" customWidth="1"/>
    <col min="8451" max="8451" width="9.25" style="310" customWidth="1"/>
    <col min="8452" max="8452" width="15" style="310" customWidth="1"/>
    <col min="8453" max="8453" width="10.125" style="310" customWidth="1"/>
    <col min="8454" max="8454" width="13.875" style="310" customWidth="1"/>
    <col min="8455" max="8466" width="9" style="310"/>
    <col min="8467" max="8467" width="10.125" style="310" customWidth="1"/>
    <col min="8468" max="8704" width="9" style="310"/>
    <col min="8705" max="8705" width="16.75" style="310" bestFit="1" customWidth="1"/>
    <col min="8706" max="8706" width="9.625" style="310" customWidth="1"/>
    <col min="8707" max="8707" width="9.25" style="310" customWidth="1"/>
    <col min="8708" max="8708" width="15" style="310" customWidth="1"/>
    <col min="8709" max="8709" width="10.125" style="310" customWidth="1"/>
    <col min="8710" max="8710" width="13.875" style="310" customWidth="1"/>
    <col min="8711" max="8722" width="9" style="310"/>
    <col min="8723" max="8723" width="10.125" style="310" customWidth="1"/>
    <col min="8724" max="8960" width="9" style="310"/>
    <col min="8961" max="8961" width="16.75" style="310" bestFit="1" customWidth="1"/>
    <col min="8962" max="8962" width="9.625" style="310" customWidth="1"/>
    <col min="8963" max="8963" width="9.25" style="310" customWidth="1"/>
    <col min="8964" max="8964" width="15" style="310" customWidth="1"/>
    <col min="8965" max="8965" width="10.125" style="310" customWidth="1"/>
    <col min="8966" max="8966" width="13.875" style="310" customWidth="1"/>
    <col min="8967" max="8978" width="9" style="310"/>
    <col min="8979" max="8979" width="10.125" style="310" customWidth="1"/>
    <col min="8980" max="9216" width="9" style="310"/>
    <col min="9217" max="9217" width="16.75" style="310" bestFit="1" customWidth="1"/>
    <col min="9218" max="9218" width="9.625" style="310" customWidth="1"/>
    <col min="9219" max="9219" width="9.25" style="310" customWidth="1"/>
    <col min="9220" max="9220" width="15" style="310" customWidth="1"/>
    <col min="9221" max="9221" width="10.125" style="310" customWidth="1"/>
    <col min="9222" max="9222" width="13.875" style="310" customWidth="1"/>
    <col min="9223" max="9234" width="9" style="310"/>
    <col min="9235" max="9235" width="10.125" style="310" customWidth="1"/>
    <col min="9236" max="9472" width="9" style="310"/>
    <col min="9473" max="9473" width="16.75" style="310" bestFit="1" customWidth="1"/>
    <col min="9474" max="9474" width="9.625" style="310" customWidth="1"/>
    <col min="9475" max="9475" width="9.25" style="310" customWidth="1"/>
    <col min="9476" max="9476" width="15" style="310" customWidth="1"/>
    <col min="9477" max="9477" width="10.125" style="310" customWidth="1"/>
    <col min="9478" max="9478" width="13.875" style="310" customWidth="1"/>
    <col min="9479" max="9490" width="9" style="310"/>
    <col min="9491" max="9491" width="10.125" style="310" customWidth="1"/>
    <col min="9492" max="9728" width="9" style="310"/>
    <col min="9729" max="9729" width="16.75" style="310" bestFit="1" customWidth="1"/>
    <col min="9730" max="9730" width="9.625" style="310" customWidth="1"/>
    <col min="9731" max="9731" width="9.25" style="310" customWidth="1"/>
    <col min="9732" max="9732" width="15" style="310" customWidth="1"/>
    <col min="9733" max="9733" width="10.125" style="310" customWidth="1"/>
    <col min="9734" max="9734" width="13.875" style="310" customWidth="1"/>
    <col min="9735" max="9746" width="9" style="310"/>
    <col min="9747" max="9747" width="10.125" style="310" customWidth="1"/>
    <col min="9748" max="9984" width="9" style="310"/>
    <col min="9985" max="9985" width="16.75" style="310" bestFit="1" customWidth="1"/>
    <col min="9986" max="9986" width="9.625" style="310" customWidth="1"/>
    <col min="9987" max="9987" width="9.25" style="310" customWidth="1"/>
    <col min="9988" max="9988" width="15" style="310" customWidth="1"/>
    <col min="9989" max="9989" width="10.125" style="310" customWidth="1"/>
    <col min="9990" max="9990" width="13.875" style="310" customWidth="1"/>
    <col min="9991" max="10002" width="9" style="310"/>
    <col min="10003" max="10003" width="10.125" style="310" customWidth="1"/>
    <col min="10004" max="10240" width="9" style="310"/>
    <col min="10241" max="10241" width="16.75" style="310" bestFit="1" customWidth="1"/>
    <col min="10242" max="10242" width="9.625" style="310" customWidth="1"/>
    <col min="10243" max="10243" width="9.25" style="310" customWidth="1"/>
    <col min="10244" max="10244" width="15" style="310" customWidth="1"/>
    <col min="10245" max="10245" width="10.125" style="310" customWidth="1"/>
    <col min="10246" max="10246" width="13.875" style="310" customWidth="1"/>
    <col min="10247" max="10258" width="9" style="310"/>
    <col min="10259" max="10259" width="10.125" style="310" customWidth="1"/>
    <col min="10260" max="10496" width="9" style="310"/>
    <col min="10497" max="10497" width="16.75" style="310" bestFit="1" customWidth="1"/>
    <col min="10498" max="10498" width="9.625" style="310" customWidth="1"/>
    <col min="10499" max="10499" width="9.25" style="310" customWidth="1"/>
    <col min="10500" max="10500" width="15" style="310" customWidth="1"/>
    <col min="10501" max="10501" width="10.125" style="310" customWidth="1"/>
    <col min="10502" max="10502" width="13.875" style="310" customWidth="1"/>
    <col min="10503" max="10514" width="9" style="310"/>
    <col min="10515" max="10515" width="10.125" style="310" customWidth="1"/>
    <col min="10516" max="10752" width="9" style="310"/>
    <col min="10753" max="10753" width="16.75" style="310" bestFit="1" customWidth="1"/>
    <col min="10754" max="10754" width="9.625" style="310" customWidth="1"/>
    <col min="10755" max="10755" width="9.25" style="310" customWidth="1"/>
    <col min="10756" max="10756" width="15" style="310" customWidth="1"/>
    <col min="10757" max="10757" width="10.125" style="310" customWidth="1"/>
    <col min="10758" max="10758" width="13.875" style="310" customWidth="1"/>
    <col min="10759" max="10770" width="9" style="310"/>
    <col min="10771" max="10771" width="10.125" style="310" customWidth="1"/>
    <col min="10772" max="11008" width="9" style="310"/>
    <col min="11009" max="11009" width="16.75" style="310" bestFit="1" customWidth="1"/>
    <col min="11010" max="11010" width="9.625" style="310" customWidth="1"/>
    <col min="11011" max="11011" width="9.25" style="310" customWidth="1"/>
    <col min="11012" max="11012" width="15" style="310" customWidth="1"/>
    <col min="11013" max="11013" width="10.125" style="310" customWidth="1"/>
    <col min="11014" max="11014" width="13.875" style="310" customWidth="1"/>
    <col min="11015" max="11026" width="9" style="310"/>
    <col min="11027" max="11027" width="10.125" style="310" customWidth="1"/>
    <col min="11028" max="11264" width="9" style="310"/>
    <col min="11265" max="11265" width="16.75" style="310" bestFit="1" customWidth="1"/>
    <col min="11266" max="11266" width="9.625" style="310" customWidth="1"/>
    <col min="11267" max="11267" width="9.25" style="310" customWidth="1"/>
    <col min="11268" max="11268" width="15" style="310" customWidth="1"/>
    <col min="11269" max="11269" width="10.125" style="310" customWidth="1"/>
    <col min="11270" max="11270" width="13.875" style="310" customWidth="1"/>
    <col min="11271" max="11282" width="9" style="310"/>
    <col min="11283" max="11283" width="10.125" style="310" customWidth="1"/>
    <col min="11284" max="11520" width="9" style="310"/>
    <col min="11521" max="11521" width="16.75" style="310" bestFit="1" customWidth="1"/>
    <col min="11522" max="11522" width="9.625" style="310" customWidth="1"/>
    <col min="11523" max="11523" width="9.25" style="310" customWidth="1"/>
    <col min="11524" max="11524" width="15" style="310" customWidth="1"/>
    <col min="11525" max="11525" width="10.125" style="310" customWidth="1"/>
    <col min="11526" max="11526" width="13.875" style="310" customWidth="1"/>
    <col min="11527" max="11538" width="9" style="310"/>
    <col min="11539" max="11539" width="10.125" style="310" customWidth="1"/>
    <col min="11540" max="11776" width="9" style="310"/>
    <col min="11777" max="11777" width="16.75" style="310" bestFit="1" customWidth="1"/>
    <col min="11778" max="11778" width="9.625" style="310" customWidth="1"/>
    <col min="11779" max="11779" width="9.25" style="310" customWidth="1"/>
    <col min="11780" max="11780" width="15" style="310" customWidth="1"/>
    <col min="11781" max="11781" width="10.125" style="310" customWidth="1"/>
    <col min="11782" max="11782" width="13.875" style="310" customWidth="1"/>
    <col min="11783" max="11794" width="9" style="310"/>
    <col min="11795" max="11795" width="10.125" style="310" customWidth="1"/>
    <col min="11796" max="12032" width="9" style="310"/>
    <col min="12033" max="12033" width="16.75" style="310" bestFit="1" customWidth="1"/>
    <col min="12034" max="12034" width="9.625" style="310" customWidth="1"/>
    <col min="12035" max="12035" width="9.25" style="310" customWidth="1"/>
    <col min="12036" max="12036" width="15" style="310" customWidth="1"/>
    <col min="12037" max="12037" width="10.125" style="310" customWidth="1"/>
    <col min="12038" max="12038" width="13.875" style="310" customWidth="1"/>
    <col min="12039" max="12050" width="9" style="310"/>
    <col min="12051" max="12051" width="10.125" style="310" customWidth="1"/>
    <col min="12052" max="12288" width="9" style="310"/>
    <col min="12289" max="12289" width="16.75" style="310" bestFit="1" customWidth="1"/>
    <col min="12290" max="12290" width="9.625" style="310" customWidth="1"/>
    <col min="12291" max="12291" width="9.25" style="310" customWidth="1"/>
    <col min="12292" max="12292" width="15" style="310" customWidth="1"/>
    <col min="12293" max="12293" width="10.125" style="310" customWidth="1"/>
    <col min="12294" max="12294" width="13.875" style="310" customWidth="1"/>
    <col min="12295" max="12306" width="9" style="310"/>
    <col min="12307" max="12307" width="10.125" style="310" customWidth="1"/>
    <col min="12308" max="12544" width="9" style="310"/>
    <col min="12545" max="12545" width="16.75" style="310" bestFit="1" customWidth="1"/>
    <col min="12546" max="12546" width="9.625" style="310" customWidth="1"/>
    <col min="12547" max="12547" width="9.25" style="310" customWidth="1"/>
    <col min="12548" max="12548" width="15" style="310" customWidth="1"/>
    <col min="12549" max="12549" width="10.125" style="310" customWidth="1"/>
    <col min="12550" max="12550" width="13.875" style="310" customWidth="1"/>
    <col min="12551" max="12562" width="9" style="310"/>
    <col min="12563" max="12563" width="10.125" style="310" customWidth="1"/>
    <col min="12564" max="12800" width="9" style="310"/>
    <col min="12801" max="12801" width="16.75" style="310" bestFit="1" customWidth="1"/>
    <col min="12802" max="12802" width="9.625" style="310" customWidth="1"/>
    <col min="12803" max="12803" width="9.25" style="310" customWidth="1"/>
    <col min="12804" max="12804" width="15" style="310" customWidth="1"/>
    <col min="12805" max="12805" width="10.125" style="310" customWidth="1"/>
    <col min="12806" max="12806" width="13.875" style="310" customWidth="1"/>
    <col min="12807" max="12818" width="9" style="310"/>
    <col min="12819" max="12819" width="10.125" style="310" customWidth="1"/>
    <col min="12820" max="13056" width="9" style="310"/>
    <col min="13057" max="13057" width="16.75" style="310" bestFit="1" customWidth="1"/>
    <col min="13058" max="13058" width="9.625" style="310" customWidth="1"/>
    <col min="13059" max="13059" width="9.25" style="310" customWidth="1"/>
    <col min="13060" max="13060" width="15" style="310" customWidth="1"/>
    <col min="13061" max="13061" width="10.125" style="310" customWidth="1"/>
    <col min="13062" max="13062" width="13.875" style="310" customWidth="1"/>
    <col min="13063" max="13074" width="9" style="310"/>
    <col min="13075" max="13075" width="10.125" style="310" customWidth="1"/>
    <col min="13076" max="13312" width="9" style="310"/>
    <col min="13313" max="13313" width="16.75" style="310" bestFit="1" customWidth="1"/>
    <col min="13314" max="13314" width="9.625" style="310" customWidth="1"/>
    <col min="13315" max="13315" width="9.25" style="310" customWidth="1"/>
    <col min="13316" max="13316" width="15" style="310" customWidth="1"/>
    <col min="13317" max="13317" width="10.125" style="310" customWidth="1"/>
    <col min="13318" max="13318" width="13.875" style="310" customWidth="1"/>
    <col min="13319" max="13330" width="9" style="310"/>
    <col min="13331" max="13331" width="10.125" style="310" customWidth="1"/>
    <col min="13332" max="13568" width="9" style="310"/>
    <col min="13569" max="13569" width="16.75" style="310" bestFit="1" customWidth="1"/>
    <col min="13570" max="13570" width="9.625" style="310" customWidth="1"/>
    <col min="13571" max="13571" width="9.25" style="310" customWidth="1"/>
    <col min="13572" max="13572" width="15" style="310" customWidth="1"/>
    <col min="13573" max="13573" width="10.125" style="310" customWidth="1"/>
    <col min="13574" max="13574" width="13.875" style="310" customWidth="1"/>
    <col min="13575" max="13586" width="9" style="310"/>
    <col min="13587" max="13587" width="10.125" style="310" customWidth="1"/>
    <col min="13588" max="13824" width="9" style="310"/>
    <col min="13825" max="13825" width="16.75" style="310" bestFit="1" customWidth="1"/>
    <col min="13826" max="13826" width="9.625" style="310" customWidth="1"/>
    <col min="13827" max="13827" width="9.25" style="310" customWidth="1"/>
    <col min="13828" max="13828" width="15" style="310" customWidth="1"/>
    <col min="13829" max="13829" width="10.125" style="310" customWidth="1"/>
    <col min="13830" max="13830" width="13.875" style="310" customWidth="1"/>
    <col min="13831" max="13842" width="9" style="310"/>
    <col min="13843" max="13843" width="10.125" style="310" customWidth="1"/>
    <col min="13844" max="14080" width="9" style="310"/>
    <col min="14081" max="14081" width="16.75" style="310" bestFit="1" customWidth="1"/>
    <col min="14082" max="14082" width="9.625" style="310" customWidth="1"/>
    <col min="14083" max="14083" width="9.25" style="310" customWidth="1"/>
    <col min="14084" max="14084" width="15" style="310" customWidth="1"/>
    <col min="14085" max="14085" width="10.125" style="310" customWidth="1"/>
    <col min="14086" max="14086" width="13.875" style="310" customWidth="1"/>
    <col min="14087" max="14098" width="9" style="310"/>
    <col min="14099" max="14099" width="10.125" style="310" customWidth="1"/>
    <col min="14100" max="14336" width="9" style="310"/>
    <col min="14337" max="14337" width="16.75" style="310" bestFit="1" customWidth="1"/>
    <col min="14338" max="14338" width="9.625" style="310" customWidth="1"/>
    <col min="14339" max="14339" width="9.25" style="310" customWidth="1"/>
    <col min="14340" max="14340" width="15" style="310" customWidth="1"/>
    <col min="14341" max="14341" width="10.125" style="310" customWidth="1"/>
    <col min="14342" max="14342" width="13.875" style="310" customWidth="1"/>
    <col min="14343" max="14354" width="9" style="310"/>
    <col min="14355" max="14355" width="10.125" style="310" customWidth="1"/>
    <col min="14356" max="14592" width="9" style="310"/>
    <col min="14593" max="14593" width="16.75" style="310" bestFit="1" customWidth="1"/>
    <col min="14594" max="14594" width="9.625" style="310" customWidth="1"/>
    <col min="14595" max="14595" width="9.25" style="310" customWidth="1"/>
    <col min="14596" max="14596" width="15" style="310" customWidth="1"/>
    <col min="14597" max="14597" width="10.125" style="310" customWidth="1"/>
    <col min="14598" max="14598" width="13.875" style="310" customWidth="1"/>
    <col min="14599" max="14610" width="9" style="310"/>
    <col min="14611" max="14611" width="10.125" style="310" customWidth="1"/>
    <col min="14612" max="14848" width="9" style="310"/>
    <col min="14849" max="14849" width="16.75" style="310" bestFit="1" customWidth="1"/>
    <col min="14850" max="14850" width="9.625" style="310" customWidth="1"/>
    <col min="14851" max="14851" width="9.25" style="310" customWidth="1"/>
    <col min="14852" max="14852" width="15" style="310" customWidth="1"/>
    <col min="14853" max="14853" width="10.125" style="310" customWidth="1"/>
    <col min="14854" max="14854" width="13.875" style="310" customWidth="1"/>
    <col min="14855" max="14866" width="9" style="310"/>
    <col min="14867" max="14867" width="10.125" style="310" customWidth="1"/>
    <col min="14868" max="15104" width="9" style="310"/>
    <col min="15105" max="15105" width="16.75" style="310" bestFit="1" customWidth="1"/>
    <col min="15106" max="15106" width="9.625" style="310" customWidth="1"/>
    <col min="15107" max="15107" width="9.25" style="310" customWidth="1"/>
    <col min="15108" max="15108" width="15" style="310" customWidth="1"/>
    <col min="15109" max="15109" width="10.125" style="310" customWidth="1"/>
    <col min="15110" max="15110" width="13.875" style="310" customWidth="1"/>
    <col min="15111" max="15122" width="9" style="310"/>
    <col min="15123" max="15123" width="10.125" style="310" customWidth="1"/>
    <col min="15124" max="15360" width="9" style="310"/>
    <col min="15361" max="15361" width="16.75" style="310" bestFit="1" customWidth="1"/>
    <col min="15362" max="15362" width="9.625" style="310" customWidth="1"/>
    <col min="15363" max="15363" width="9.25" style="310" customWidth="1"/>
    <col min="15364" max="15364" width="15" style="310" customWidth="1"/>
    <col min="15365" max="15365" width="10.125" style="310" customWidth="1"/>
    <col min="15366" max="15366" width="13.875" style="310" customWidth="1"/>
    <col min="15367" max="15378" width="9" style="310"/>
    <col min="15379" max="15379" width="10.125" style="310" customWidth="1"/>
    <col min="15380" max="15616" width="9" style="310"/>
    <col min="15617" max="15617" width="16.75" style="310" bestFit="1" customWidth="1"/>
    <col min="15618" max="15618" width="9.625" style="310" customWidth="1"/>
    <col min="15619" max="15619" width="9.25" style="310" customWidth="1"/>
    <col min="15620" max="15620" width="15" style="310" customWidth="1"/>
    <col min="15621" max="15621" width="10.125" style="310" customWidth="1"/>
    <col min="15622" max="15622" width="13.875" style="310" customWidth="1"/>
    <col min="15623" max="15634" width="9" style="310"/>
    <col min="15635" max="15635" width="10.125" style="310" customWidth="1"/>
    <col min="15636" max="15872" width="9" style="310"/>
    <col min="15873" max="15873" width="16.75" style="310" bestFit="1" customWidth="1"/>
    <col min="15874" max="15874" width="9.625" style="310" customWidth="1"/>
    <col min="15875" max="15875" width="9.25" style="310" customWidth="1"/>
    <col min="15876" max="15876" width="15" style="310" customWidth="1"/>
    <col min="15877" max="15877" width="10.125" style="310" customWidth="1"/>
    <col min="15878" max="15878" width="13.875" style="310" customWidth="1"/>
    <col min="15879" max="15890" width="9" style="310"/>
    <col min="15891" max="15891" width="10.125" style="310" customWidth="1"/>
    <col min="15892" max="16128" width="9" style="310"/>
    <col min="16129" max="16129" width="16.75" style="310" bestFit="1" customWidth="1"/>
    <col min="16130" max="16130" width="9.625" style="310" customWidth="1"/>
    <col min="16131" max="16131" width="9.25" style="310" customWidth="1"/>
    <col min="16132" max="16132" width="15" style="310" customWidth="1"/>
    <col min="16133" max="16133" width="10.125" style="310" customWidth="1"/>
    <col min="16134" max="16134" width="13.875" style="310" customWidth="1"/>
    <col min="16135" max="16146" width="9" style="310"/>
    <col min="16147" max="16147" width="10.125" style="310" customWidth="1"/>
    <col min="16148" max="16384" width="9" style="310"/>
  </cols>
  <sheetData>
    <row r="1" spans="1:45" ht="86.25" customHeight="1" thickBot="1" x14ac:dyDescent="0.25">
      <c r="A1" s="333" t="s">
        <v>407</v>
      </c>
      <c r="B1" s="333" t="s">
        <v>408</v>
      </c>
      <c r="C1" s="333" t="s">
        <v>409</v>
      </c>
      <c r="D1" s="333" t="s">
        <v>410</v>
      </c>
      <c r="E1" s="333" t="s">
        <v>411</v>
      </c>
      <c r="F1" s="333" t="s">
        <v>412</v>
      </c>
      <c r="N1" s="309"/>
      <c r="O1" s="309"/>
      <c r="P1" s="558"/>
      <c r="Q1" s="558"/>
      <c r="S1" s="335"/>
    </row>
    <row r="2" spans="1:45" ht="0.75" customHeight="1" x14ac:dyDescent="0.2">
      <c r="A2" s="312"/>
      <c r="B2" s="312"/>
      <c r="C2" s="312"/>
      <c r="D2" s="312"/>
      <c r="E2" s="312"/>
      <c r="F2" s="312"/>
      <c r="N2" s="336"/>
      <c r="O2" s="336"/>
      <c r="P2" s="558"/>
      <c r="Q2" s="562"/>
    </row>
    <row r="3" spans="1:45" ht="27" customHeight="1" x14ac:dyDescent="0.2">
      <c r="A3" s="337" t="s">
        <v>413</v>
      </c>
      <c r="B3" s="312">
        <v>90</v>
      </c>
      <c r="C3" s="312">
        <v>31</v>
      </c>
      <c r="D3" s="312">
        <v>12</v>
      </c>
      <c r="E3" s="312">
        <v>21</v>
      </c>
      <c r="F3" s="312">
        <v>5</v>
      </c>
      <c r="N3" s="332"/>
      <c r="O3" s="332"/>
      <c r="P3" s="332"/>
      <c r="Q3" s="332"/>
      <c r="S3" s="338"/>
    </row>
    <row r="4" spans="1:45" s="341" customFormat="1" ht="27" customHeight="1" x14ac:dyDescent="0.2">
      <c r="A4" s="339" t="s">
        <v>414</v>
      </c>
      <c r="B4" s="340">
        <v>111</v>
      </c>
      <c r="C4" s="340">
        <v>17</v>
      </c>
      <c r="D4" s="340" t="s">
        <v>415</v>
      </c>
      <c r="E4" s="340">
        <v>41</v>
      </c>
      <c r="F4" s="340"/>
      <c r="G4" s="334"/>
      <c r="H4" s="334"/>
      <c r="I4" s="334"/>
      <c r="J4" s="334"/>
      <c r="K4" s="334"/>
      <c r="L4" s="334"/>
      <c r="M4" s="334"/>
      <c r="N4" s="332"/>
      <c r="O4" s="332"/>
      <c r="P4" s="332"/>
      <c r="Q4" s="332"/>
      <c r="R4" s="334"/>
      <c r="S4" s="338"/>
      <c r="T4" s="334"/>
      <c r="U4" s="334"/>
      <c r="V4" s="334"/>
      <c r="W4" s="334"/>
      <c r="X4" s="334"/>
      <c r="Y4" s="334"/>
      <c r="Z4" s="334"/>
      <c r="AA4" s="334"/>
      <c r="AB4" s="334"/>
      <c r="AC4" s="334"/>
      <c r="AD4" s="334"/>
      <c r="AE4" s="334"/>
      <c r="AF4" s="331"/>
      <c r="AG4" s="331"/>
      <c r="AH4" s="331"/>
      <c r="AI4" s="331"/>
      <c r="AJ4" s="331"/>
      <c r="AK4" s="331"/>
      <c r="AL4" s="331"/>
      <c r="AM4" s="331"/>
      <c r="AN4" s="331"/>
      <c r="AO4" s="331"/>
      <c r="AP4" s="331"/>
      <c r="AQ4" s="331"/>
      <c r="AR4" s="331"/>
      <c r="AS4" s="331"/>
    </row>
    <row r="5" spans="1:45" ht="27" customHeight="1" x14ac:dyDescent="0.2">
      <c r="A5" s="337" t="s">
        <v>416</v>
      </c>
      <c r="B5" s="312">
        <v>134</v>
      </c>
      <c r="C5" s="312" t="s">
        <v>417</v>
      </c>
      <c r="D5" s="312">
        <v>0</v>
      </c>
      <c r="E5" s="312">
        <v>42</v>
      </c>
      <c r="F5" s="312"/>
      <c r="N5" s="332"/>
      <c r="O5" s="332"/>
      <c r="P5" s="332"/>
      <c r="Q5" s="332"/>
      <c r="S5" s="338"/>
    </row>
    <row r="6" spans="1:45" s="341" customFormat="1" ht="27" customHeight="1" x14ac:dyDescent="0.2">
      <c r="A6" s="339" t="s">
        <v>418</v>
      </c>
      <c r="B6" s="340">
        <v>116</v>
      </c>
      <c r="C6" s="340">
        <v>38</v>
      </c>
      <c r="D6" s="340">
        <v>18</v>
      </c>
      <c r="E6" s="340">
        <v>48</v>
      </c>
      <c r="F6" s="340">
        <v>9</v>
      </c>
      <c r="G6" s="334"/>
      <c r="H6" s="334"/>
      <c r="I6" s="334"/>
      <c r="J6" s="334"/>
      <c r="K6" s="334"/>
      <c r="L6" s="334"/>
      <c r="M6" s="334"/>
      <c r="N6" s="332"/>
      <c r="O6" s="332"/>
      <c r="P6" s="332"/>
      <c r="Q6" s="332"/>
      <c r="R6" s="334"/>
      <c r="S6" s="338"/>
      <c r="T6" s="334"/>
      <c r="U6" s="334"/>
      <c r="V6" s="334"/>
      <c r="W6" s="334"/>
      <c r="X6" s="334"/>
      <c r="Y6" s="334"/>
      <c r="Z6" s="334"/>
      <c r="AA6" s="334"/>
      <c r="AB6" s="334"/>
      <c r="AC6" s="334"/>
      <c r="AD6" s="334"/>
      <c r="AE6" s="334"/>
      <c r="AF6" s="331"/>
      <c r="AG6" s="331"/>
      <c r="AH6" s="331"/>
      <c r="AI6" s="331"/>
      <c r="AJ6" s="331"/>
      <c r="AK6" s="331"/>
      <c r="AL6" s="331"/>
      <c r="AM6" s="331"/>
      <c r="AN6" s="331"/>
      <c r="AO6" s="331"/>
      <c r="AP6" s="331"/>
      <c r="AQ6" s="331"/>
      <c r="AR6" s="331"/>
      <c r="AS6" s="331"/>
    </row>
    <row r="7" spans="1:45" ht="27" customHeight="1" x14ac:dyDescent="0.2">
      <c r="A7" s="337" t="s">
        <v>419</v>
      </c>
      <c r="B7" s="312">
        <v>2</v>
      </c>
      <c r="C7" s="312">
        <v>0</v>
      </c>
      <c r="D7" s="312">
        <v>0</v>
      </c>
      <c r="E7" s="312">
        <v>2</v>
      </c>
      <c r="F7" s="312"/>
      <c r="N7" s="332"/>
      <c r="O7" s="332"/>
      <c r="P7" s="332"/>
      <c r="Q7" s="332"/>
      <c r="S7" s="338"/>
    </row>
    <row r="8" spans="1:45" s="341" customFormat="1" ht="27" customHeight="1" thickBot="1" x14ac:dyDescent="0.25">
      <c r="A8" s="342" t="s">
        <v>420</v>
      </c>
      <c r="B8" s="343">
        <v>110</v>
      </c>
      <c r="C8" s="343">
        <v>44</v>
      </c>
      <c r="D8" s="343">
        <v>24</v>
      </c>
      <c r="E8" s="343">
        <v>36</v>
      </c>
      <c r="F8" s="343">
        <v>7</v>
      </c>
      <c r="G8" s="334"/>
      <c r="H8" s="334"/>
      <c r="I8" s="334"/>
      <c r="J8" s="334"/>
      <c r="K8" s="334"/>
      <c r="L8" s="334"/>
      <c r="M8" s="334"/>
      <c r="N8" s="332"/>
      <c r="O8" s="332"/>
      <c r="P8" s="332"/>
      <c r="Q8" s="332"/>
      <c r="R8" s="334"/>
      <c r="S8" s="338"/>
      <c r="T8" s="334"/>
      <c r="U8" s="334"/>
      <c r="V8" s="334"/>
      <c r="W8" s="334"/>
      <c r="X8" s="334"/>
      <c r="Y8" s="334"/>
      <c r="Z8" s="334"/>
      <c r="AA8" s="334"/>
      <c r="AB8" s="334"/>
      <c r="AC8" s="334"/>
      <c r="AD8" s="334"/>
      <c r="AE8" s="334"/>
      <c r="AF8" s="331"/>
      <c r="AG8" s="331"/>
      <c r="AH8" s="331"/>
      <c r="AI8" s="331"/>
      <c r="AJ8" s="331"/>
      <c r="AK8" s="331"/>
      <c r="AL8" s="331"/>
      <c r="AM8" s="331"/>
      <c r="AN8" s="331"/>
      <c r="AO8" s="331"/>
      <c r="AP8" s="331"/>
      <c r="AQ8" s="331"/>
      <c r="AR8" s="331"/>
      <c r="AS8" s="331"/>
    </row>
    <row r="9" spans="1:45" ht="18.75" customHeight="1" x14ac:dyDescent="0.2">
      <c r="A9" s="313" t="s">
        <v>421</v>
      </c>
      <c r="B9" s="313">
        <f>SUM(B1:B8)</f>
        <v>563</v>
      </c>
      <c r="C9" s="313">
        <f>SUM(C1:C8)</f>
        <v>130</v>
      </c>
      <c r="D9" s="313">
        <f>SUM(D1:D8)</f>
        <v>54</v>
      </c>
      <c r="E9" s="313">
        <f>SUM(E1:E8)</f>
        <v>190</v>
      </c>
      <c r="F9" s="313">
        <f>SUM(F1:F8)</f>
        <v>21</v>
      </c>
      <c r="N9" s="332"/>
      <c r="O9" s="332"/>
      <c r="P9" s="332"/>
      <c r="Q9" s="332"/>
      <c r="S9" s="338"/>
    </row>
    <row r="10" spans="1:45" ht="13.5" thickBot="1" x14ac:dyDescent="0.25">
      <c r="A10" s="312"/>
      <c r="B10" s="344"/>
      <c r="C10" s="344"/>
      <c r="D10" s="344"/>
      <c r="E10" s="344"/>
      <c r="F10" s="344"/>
      <c r="N10" s="332"/>
      <c r="O10" s="332"/>
      <c r="P10" s="332"/>
      <c r="Q10" s="332"/>
      <c r="S10" s="338"/>
    </row>
    <row r="11" spans="1:45" ht="6" customHeight="1" thickBot="1" x14ac:dyDescent="0.25">
      <c r="A11" s="345"/>
      <c r="B11" s="345"/>
      <c r="C11" s="345"/>
      <c r="D11" s="345"/>
      <c r="E11" s="345"/>
      <c r="F11" s="345"/>
      <c r="N11" s="332"/>
    </row>
    <row r="13" spans="1:45" s="311" customFormat="1" ht="76.5" customHeight="1" x14ac:dyDescent="0.2">
      <c r="A13" s="307" t="s">
        <v>422</v>
      </c>
      <c r="B13" s="346" t="s">
        <v>423</v>
      </c>
      <c r="C13" s="309" t="s">
        <v>424</v>
      </c>
      <c r="D13" s="346" t="s">
        <v>425</v>
      </c>
      <c r="E13" s="309" t="s">
        <v>426</v>
      </c>
      <c r="F13" s="307" t="s">
        <v>427</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47"/>
      <c r="AG13" s="347"/>
      <c r="AH13" s="347"/>
      <c r="AI13" s="347"/>
      <c r="AJ13" s="347"/>
      <c r="AK13" s="347"/>
      <c r="AL13" s="347"/>
      <c r="AM13" s="347"/>
      <c r="AN13" s="347"/>
      <c r="AO13" s="347"/>
      <c r="AP13" s="347"/>
      <c r="AQ13" s="347"/>
      <c r="AR13" s="347"/>
      <c r="AS13" s="347"/>
    </row>
    <row r="14" spans="1:45" x14ac:dyDescent="0.2">
      <c r="A14" s="312">
        <v>1</v>
      </c>
      <c r="B14" s="327">
        <f>C3/B3</f>
        <v>0.34444444444444444</v>
      </c>
      <c r="C14" s="315">
        <f t="shared" ref="C14:C19" si="0">E3/B3</f>
        <v>0.23333333333333334</v>
      </c>
      <c r="D14" s="348">
        <f>D3/C3</f>
        <v>0.38709677419354838</v>
      </c>
      <c r="E14" s="349">
        <f>F3/D3</f>
        <v>0.41666666666666669</v>
      </c>
      <c r="F14" s="315">
        <f>(E3-F3)/(B3-C3)</f>
        <v>0.2711864406779661</v>
      </c>
    </row>
    <row r="15" spans="1:45" s="341" customFormat="1" ht="12.75" customHeight="1" x14ac:dyDescent="0.2">
      <c r="A15" s="340">
        <v>2</v>
      </c>
      <c r="B15" s="350">
        <f>C4/B4</f>
        <v>0.15315315315315314</v>
      </c>
      <c r="C15" s="351">
        <f t="shared" si="0"/>
        <v>0.36936936936936937</v>
      </c>
      <c r="D15" s="352" t="s">
        <v>428</v>
      </c>
      <c r="E15" s="353" t="s">
        <v>417</v>
      </c>
      <c r="F15" s="351">
        <f>(E4-F4)/(B4-C4)</f>
        <v>0.43617021276595747</v>
      </c>
      <c r="G15" s="334"/>
      <c r="H15" s="334"/>
      <c r="I15" s="334"/>
      <c r="J15" s="334"/>
      <c r="K15" s="334"/>
      <c r="L15" s="334"/>
      <c r="M15" s="334"/>
      <c r="N15" s="332"/>
      <c r="O15" s="334"/>
      <c r="P15" s="334"/>
      <c r="Q15" s="334"/>
      <c r="R15" s="334"/>
      <c r="S15" s="334"/>
      <c r="T15" s="334"/>
      <c r="U15" s="334"/>
      <c r="V15" s="334"/>
      <c r="W15" s="334"/>
      <c r="X15" s="334"/>
      <c r="Y15" s="334"/>
      <c r="Z15" s="334"/>
      <c r="AA15" s="334"/>
      <c r="AB15" s="334"/>
      <c r="AC15" s="334"/>
      <c r="AD15" s="334"/>
      <c r="AE15" s="334"/>
      <c r="AF15" s="331"/>
      <c r="AG15" s="331"/>
      <c r="AH15" s="331"/>
      <c r="AI15" s="331"/>
      <c r="AJ15" s="331"/>
      <c r="AK15" s="331"/>
      <c r="AL15" s="331"/>
      <c r="AM15" s="331"/>
      <c r="AN15" s="331"/>
      <c r="AO15" s="331"/>
      <c r="AP15" s="331"/>
      <c r="AQ15" s="331"/>
      <c r="AR15" s="331"/>
      <c r="AS15" s="331"/>
    </row>
    <row r="16" spans="1:45" x14ac:dyDescent="0.2">
      <c r="A16" s="312" t="s">
        <v>429</v>
      </c>
      <c r="B16" s="327" t="s">
        <v>417</v>
      </c>
      <c r="C16" s="315">
        <f t="shared" si="0"/>
        <v>0.31343283582089554</v>
      </c>
      <c r="D16" s="348" t="s">
        <v>417</v>
      </c>
      <c r="E16" s="349" t="s">
        <v>417</v>
      </c>
      <c r="F16" s="315">
        <f>C16</f>
        <v>0.31343283582089554</v>
      </c>
    </row>
    <row r="17" spans="1:45" s="341" customFormat="1" x14ac:dyDescent="0.2">
      <c r="A17" s="340">
        <v>4</v>
      </c>
      <c r="B17" s="350">
        <f>C6/B6</f>
        <v>0.32758620689655171</v>
      </c>
      <c r="C17" s="351">
        <f t="shared" si="0"/>
        <v>0.41379310344827586</v>
      </c>
      <c r="D17" s="352">
        <f>D6/C6</f>
        <v>0.47368421052631576</v>
      </c>
      <c r="E17" s="353">
        <f>F6/D6</f>
        <v>0.5</v>
      </c>
      <c r="F17" s="351">
        <f>(E6-F6)/(B6-C6)</f>
        <v>0.5</v>
      </c>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1"/>
      <c r="AG17" s="331"/>
      <c r="AH17" s="331"/>
      <c r="AI17" s="331"/>
      <c r="AJ17" s="331"/>
      <c r="AK17" s="331"/>
      <c r="AL17" s="331"/>
      <c r="AM17" s="331"/>
      <c r="AN17" s="331"/>
      <c r="AO17" s="331"/>
      <c r="AP17" s="331"/>
      <c r="AQ17" s="331"/>
      <c r="AR17" s="331"/>
      <c r="AS17" s="331"/>
    </row>
    <row r="18" spans="1:45" x14ac:dyDescent="0.2">
      <c r="A18" s="344" t="s">
        <v>430</v>
      </c>
      <c r="B18" s="327">
        <f>C7/B7</f>
        <v>0</v>
      </c>
      <c r="C18" s="327">
        <f t="shared" si="0"/>
        <v>1</v>
      </c>
      <c r="D18" s="354" t="s">
        <v>417</v>
      </c>
      <c r="E18" s="355" t="s">
        <v>417</v>
      </c>
      <c r="F18" s="327">
        <f>(E7-F7)/(B7-C7)</f>
        <v>1</v>
      </c>
    </row>
    <row r="19" spans="1:45" s="341" customFormat="1" ht="13.5" thickBot="1" x14ac:dyDescent="0.25">
      <c r="A19" s="343">
        <v>6</v>
      </c>
      <c r="B19" s="356">
        <f>C8/B8</f>
        <v>0.4</v>
      </c>
      <c r="C19" s="356">
        <f t="shared" si="0"/>
        <v>0.32727272727272727</v>
      </c>
      <c r="D19" s="357">
        <f>D8/C8</f>
        <v>0.54545454545454541</v>
      </c>
      <c r="E19" s="358">
        <f>F8/D8</f>
        <v>0.29166666666666669</v>
      </c>
      <c r="F19" s="356">
        <f>(E8-F8)/(B8-C8)</f>
        <v>0.43939393939393939</v>
      </c>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1"/>
      <c r="AG19" s="331"/>
      <c r="AH19" s="331"/>
      <c r="AI19" s="331"/>
      <c r="AJ19" s="331"/>
      <c r="AK19" s="331"/>
      <c r="AL19" s="331"/>
      <c r="AM19" s="331"/>
      <c r="AN19" s="331"/>
      <c r="AO19" s="331"/>
      <c r="AP19" s="331"/>
      <c r="AQ19" s="331"/>
      <c r="AR19" s="331"/>
      <c r="AS19" s="331"/>
    </row>
    <row r="20" spans="1:45" ht="15" customHeight="1" x14ac:dyDescent="0.2">
      <c r="A20" s="359" t="s">
        <v>406</v>
      </c>
      <c r="B20" s="332">
        <f>AVERAGE(B14:B19)</f>
        <v>0.24503676089882989</v>
      </c>
      <c r="C20" s="332">
        <f>AVERAGE(C14:C19)</f>
        <v>0.44286689487410019</v>
      </c>
      <c r="D20" s="332">
        <f>AVERAGE(D14:D19)</f>
        <v>0.4687451767248032</v>
      </c>
      <c r="E20" s="332">
        <f>AVERAGE(E14:E19)</f>
        <v>0.40277777777777785</v>
      </c>
      <c r="F20" s="332">
        <f>AVERAGE(F14:F19)</f>
        <v>0.49336390477645975</v>
      </c>
    </row>
    <row r="21" spans="1:45" ht="25.5" x14ac:dyDescent="0.2">
      <c r="A21" s="360" t="s">
        <v>431</v>
      </c>
      <c r="B21" s="315">
        <f>AVERAGE(B14:B17,B19)</f>
        <v>0.30629595112353736</v>
      </c>
      <c r="C21" s="315">
        <f>AVERAGE(C14:C17,C19)</f>
        <v>0.33144027384892027</v>
      </c>
      <c r="D21" s="315">
        <f>AVERAGE(D14:D17,D19)</f>
        <v>0.4687451767248032</v>
      </c>
      <c r="E21" s="315">
        <f>AVERAGE(E14:E17,E19)</f>
        <v>0.40277777777777785</v>
      </c>
      <c r="F21" s="315">
        <f>AVERAGE(F14:F17,F19)</f>
        <v>0.39203668573175171</v>
      </c>
    </row>
    <row r="24" spans="1:45" x14ac:dyDescent="0.2">
      <c r="A24" s="563" t="s">
        <v>432</v>
      </c>
      <c r="B24" s="563"/>
      <c r="C24" s="563"/>
      <c r="D24" s="563"/>
      <c r="E24" s="563"/>
      <c r="F24" s="563"/>
    </row>
    <row r="25" spans="1:45" x14ac:dyDescent="0.2">
      <c r="A25" s="563"/>
      <c r="B25" s="563"/>
      <c r="C25" s="563"/>
      <c r="D25" s="563"/>
      <c r="E25" s="563"/>
      <c r="F25" s="563"/>
    </row>
    <row r="26" spans="1:45" ht="6.75" customHeight="1" x14ac:dyDescent="0.2">
      <c r="A26" s="563"/>
      <c r="B26" s="563"/>
      <c r="C26" s="563"/>
      <c r="D26" s="563"/>
      <c r="E26" s="563"/>
      <c r="F26" s="563"/>
    </row>
    <row r="27" spans="1:45" x14ac:dyDescent="0.2">
      <c r="A27" s="564" t="s">
        <v>433</v>
      </c>
      <c r="B27" s="564"/>
      <c r="C27" s="564"/>
      <c r="D27" s="564"/>
      <c r="E27" s="564"/>
      <c r="F27" s="564"/>
    </row>
    <row r="28" spans="1:45" ht="36.75" customHeight="1" x14ac:dyDescent="0.2">
      <c r="A28" s="564"/>
      <c r="B28" s="564"/>
      <c r="C28" s="564"/>
      <c r="D28" s="564"/>
      <c r="E28" s="564"/>
      <c r="F28" s="564"/>
    </row>
    <row r="30" spans="1:45" x14ac:dyDescent="0.2">
      <c r="A30" s="564" t="s">
        <v>434</v>
      </c>
      <c r="B30" s="564"/>
      <c r="C30" s="564"/>
      <c r="D30" s="564"/>
      <c r="E30" s="564"/>
      <c r="F30" s="564"/>
    </row>
    <row r="31" spans="1:45" x14ac:dyDescent="0.2">
      <c r="A31" s="564"/>
      <c r="B31" s="564"/>
      <c r="C31" s="564"/>
      <c r="D31" s="564"/>
      <c r="E31" s="564"/>
      <c r="F31" s="564"/>
    </row>
  </sheetData>
  <mergeCells count="5">
    <mergeCell ref="P1:P2"/>
    <mergeCell ref="Q1:Q2"/>
    <mergeCell ref="A24:F26"/>
    <mergeCell ref="A27:F28"/>
    <mergeCell ref="A30:F31"/>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D16" sqref="D16"/>
    </sheetView>
  </sheetViews>
  <sheetFormatPr defaultRowHeight="12.75" x14ac:dyDescent="0.25"/>
  <cols>
    <col min="1" max="1" width="17.25" style="273" bestFit="1" customWidth="1"/>
    <col min="2" max="2" width="8.875" style="273" bestFit="1" customWidth="1"/>
    <col min="3" max="3" width="6.125" style="273" bestFit="1" customWidth="1"/>
    <col min="4" max="4" width="5.875" style="273" bestFit="1" customWidth="1"/>
    <col min="5" max="5" width="5.625" style="273" bestFit="1" customWidth="1"/>
    <col min="6" max="6" width="7.5" style="273" customWidth="1"/>
    <col min="7" max="7" width="9.25" style="273" bestFit="1" customWidth="1"/>
    <col min="8" max="8" width="8.875" style="273" bestFit="1" customWidth="1"/>
    <col min="9" max="9" width="8.875" style="273" customWidth="1"/>
    <col min="10" max="10" width="15" style="273" customWidth="1"/>
    <col min="11" max="11" width="10.625" style="273" customWidth="1"/>
    <col min="12" max="12" width="3.625" style="273" customWidth="1"/>
    <col min="13" max="13" width="8.875" style="273" customWidth="1"/>
    <col min="14" max="14" width="7.75" style="273" customWidth="1"/>
    <col min="15" max="15" width="5.875" style="273" bestFit="1" customWidth="1"/>
    <col min="16" max="16" width="9.75" style="273" customWidth="1"/>
    <col min="17" max="17" width="12.875" style="273" customWidth="1"/>
    <col min="18" max="20" width="9" style="273"/>
    <col min="21" max="21" width="18" style="273" customWidth="1"/>
    <col min="22" max="16384" width="9" style="273"/>
  </cols>
  <sheetData>
    <row r="1" spans="1:10" ht="18.75" x14ac:dyDescent="0.25">
      <c r="A1" s="566" t="s">
        <v>478</v>
      </c>
      <c r="B1" s="566"/>
      <c r="C1" s="566"/>
      <c r="D1" s="566"/>
      <c r="E1" s="566"/>
      <c r="F1" s="566"/>
      <c r="G1" s="566"/>
      <c r="H1" s="566"/>
      <c r="I1" s="566"/>
      <c r="J1" s="566"/>
    </row>
    <row r="2" spans="1:10" s="274" customFormat="1" ht="38.25" x14ac:dyDescent="0.25">
      <c r="A2" s="274" t="s">
        <v>279</v>
      </c>
      <c r="B2" s="274" t="s">
        <v>282</v>
      </c>
      <c r="C2" s="274" t="s">
        <v>284</v>
      </c>
      <c r="D2" s="274" t="s">
        <v>285</v>
      </c>
      <c r="E2" s="274" t="s">
        <v>286</v>
      </c>
      <c r="F2" s="274" t="s">
        <v>292</v>
      </c>
      <c r="G2" s="274" t="s">
        <v>293</v>
      </c>
      <c r="H2" s="274" t="s">
        <v>294</v>
      </c>
      <c r="I2" s="274" t="s">
        <v>296</v>
      </c>
      <c r="J2" s="274" t="s">
        <v>295</v>
      </c>
    </row>
    <row r="3" spans="1:10" x14ac:dyDescent="0.25">
      <c r="A3" s="275" t="s">
        <v>280</v>
      </c>
      <c r="B3" s="273">
        <v>1</v>
      </c>
      <c r="C3" s="273">
        <v>15</v>
      </c>
      <c r="D3" s="273">
        <v>12</v>
      </c>
      <c r="E3" s="273">
        <f>C3*D3</f>
        <v>180</v>
      </c>
      <c r="F3" s="276"/>
      <c r="H3" s="273">
        <v>0.25</v>
      </c>
      <c r="I3" s="273">
        <f>H3/60</f>
        <v>4.1666666666666666E-3</v>
      </c>
      <c r="J3" s="273">
        <f>E3*12*I3</f>
        <v>9</v>
      </c>
    </row>
    <row r="4" spans="1:10" x14ac:dyDescent="0.25">
      <c r="A4" s="275" t="s">
        <v>281</v>
      </c>
      <c r="B4" s="273">
        <v>58</v>
      </c>
      <c r="C4" s="273">
        <v>5</v>
      </c>
      <c r="D4" s="273">
        <v>26</v>
      </c>
      <c r="E4" s="273">
        <f t="shared" ref="E4:E5" si="0">C4*D4</f>
        <v>130</v>
      </c>
      <c r="H4" s="273">
        <v>0.44444</v>
      </c>
      <c r="I4" s="273">
        <f>H4/60</f>
        <v>7.4073333333333335E-3</v>
      </c>
      <c r="J4" s="277">
        <f>E4*12*I4</f>
        <v>11.555440000000001</v>
      </c>
    </row>
    <row r="5" spans="1:10" x14ac:dyDescent="0.25">
      <c r="A5" s="275" t="s">
        <v>283</v>
      </c>
      <c r="B5" s="273">
        <v>42</v>
      </c>
      <c r="C5" s="273">
        <v>30</v>
      </c>
      <c r="D5" s="273">
        <v>54</v>
      </c>
      <c r="E5" s="273">
        <f t="shared" si="0"/>
        <v>1620</v>
      </c>
      <c r="F5" s="273">
        <v>2.5</v>
      </c>
      <c r="G5" s="273">
        <f>D5*F5</f>
        <v>135</v>
      </c>
      <c r="H5" s="273">
        <f>60/G5</f>
        <v>0.44444444444444442</v>
      </c>
      <c r="I5" s="273">
        <f>H5/60</f>
        <v>7.4074074074074068E-3</v>
      </c>
      <c r="J5" s="273">
        <f>E5*12*I5</f>
        <v>144</v>
      </c>
    </row>
    <row r="20" spans="1:17" x14ac:dyDescent="0.25">
      <c r="A20" s="565"/>
      <c r="B20" s="565"/>
      <c r="C20" s="565"/>
      <c r="D20" s="565"/>
      <c r="E20" s="565"/>
      <c r="F20" s="565"/>
      <c r="G20" s="565"/>
      <c r="H20" s="565"/>
      <c r="I20" s="565"/>
      <c r="J20" s="565"/>
      <c r="K20" s="565"/>
      <c r="L20" s="565"/>
      <c r="M20" s="565"/>
      <c r="N20" s="565"/>
      <c r="O20" s="565"/>
      <c r="P20" s="565"/>
      <c r="Q20" s="565"/>
    </row>
  </sheetData>
  <mergeCells count="2">
    <mergeCell ref="A20:Q20"/>
    <mergeCell ref="A1:J1"/>
  </mergeCells>
  <hyperlinks>
    <hyperlink ref="A5" r:id="rId1"/>
    <hyperlink ref="A4" r:id="rId2"/>
    <hyperlink ref="A3"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I20" sqref="I20"/>
    </sheetView>
  </sheetViews>
  <sheetFormatPr defaultRowHeight="12.75" x14ac:dyDescent="0.2"/>
  <cols>
    <col min="1" max="1" width="21.75" style="90" customWidth="1"/>
    <col min="2" max="3" width="8.875" style="90" bestFit="1" customWidth="1"/>
    <col min="4" max="4" width="7.75" style="90" customWidth="1"/>
    <col min="5" max="5" width="10.875" style="90" bestFit="1" customWidth="1"/>
    <col min="6" max="6" width="8.75" style="90" bestFit="1" customWidth="1"/>
    <col min="7" max="7" width="10.5" style="90" bestFit="1" customWidth="1"/>
    <col min="8" max="8" width="6.25" style="90" bestFit="1" customWidth="1"/>
    <col min="9" max="9" width="12.125" style="90" customWidth="1"/>
    <col min="10" max="10" width="14.125" style="90" customWidth="1"/>
    <col min="11" max="11" width="9.75" style="90" customWidth="1"/>
    <col min="12" max="16384" width="9" style="90"/>
  </cols>
  <sheetData>
    <row r="1" spans="1:11" x14ac:dyDescent="0.2">
      <c r="A1" s="138" t="s">
        <v>118</v>
      </c>
      <c r="B1" s="138"/>
      <c r="C1" s="138"/>
      <c r="D1" s="138"/>
    </row>
    <row r="2" spans="1:11" ht="13.5" thickBot="1" x14ac:dyDescent="0.25"/>
    <row r="3" spans="1:11" ht="13.5" thickBot="1" x14ac:dyDescent="0.25">
      <c r="A3" s="443" t="s">
        <v>118</v>
      </c>
      <c r="B3" s="444"/>
      <c r="C3" s="444"/>
      <c r="D3" s="444"/>
      <c r="E3" s="444"/>
      <c r="F3" s="444"/>
      <c r="G3" s="444"/>
      <c r="H3" s="444"/>
      <c r="I3" s="444"/>
      <c r="J3" s="444"/>
      <c r="K3" s="445"/>
    </row>
    <row r="4" spans="1:11" x14ac:dyDescent="0.2">
      <c r="A4" s="454"/>
      <c r="B4" s="455"/>
      <c r="C4" s="456"/>
      <c r="D4" s="448" t="s">
        <v>133</v>
      </c>
      <c r="E4" s="449"/>
      <c r="F4" s="449"/>
      <c r="G4" s="450"/>
      <c r="H4" s="451" t="s">
        <v>164</v>
      </c>
      <c r="I4" s="452"/>
      <c r="J4" s="453"/>
      <c r="K4" s="457" t="s">
        <v>135</v>
      </c>
    </row>
    <row r="5" spans="1:11" ht="26.25" thickBot="1" x14ac:dyDescent="0.25">
      <c r="A5" s="118" t="s">
        <v>134</v>
      </c>
      <c r="B5" s="119" t="s">
        <v>127</v>
      </c>
      <c r="C5" s="120" t="s">
        <v>50</v>
      </c>
      <c r="D5" s="118" t="s">
        <v>132</v>
      </c>
      <c r="E5" s="119" t="s">
        <v>125</v>
      </c>
      <c r="F5" s="119" t="s">
        <v>136</v>
      </c>
      <c r="G5" s="121" t="s">
        <v>112</v>
      </c>
      <c r="H5" s="118" t="s">
        <v>1</v>
      </c>
      <c r="I5" s="119" t="s">
        <v>137</v>
      </c>
      <c r="J5" s="121" t="s">
        <v>112</v>
      </c>
      <c r="K5" s="458"/>
    </row>
    <row r="6" spans="1:11" x14ac:dyDescent="0.2">
      <c r="A6" s="142" t="s">
        <v>119</v>
      </c>
      <c r="B6" s="143">
        <v>1.5</v>
      </c>
      <c r="C6" s="144">
        <v>0</v>
      </c>
      <c r="D6" s="145">
        <f>B6*C6</f>
        <v>0</v>
      </c>
      <c r="E6" s="146" t="s">
        <v>130</v>
      </c>
      <c r="F6" s="186">
        <f>B34</f>
        <v>31.233376999722122</v>
      </c>
      <c r="G6" s="125">
        <f>D6*F6</f>
        <v>0</v>
      </c>
      <c r="H6" s="145">
        <f>D6*0.35</f>
        <v>0</v>
      </c>
      <c r="I6" s="186">
        <f>G41</f>
        <v>46.966986287463591</v>
      </c>
      <c r="J6" s="125">
        <f>H6*I6</f>
        <v>0</v>
      </c>
      <c r="K6" s="139">
        <f>G6+J6</f>
        <v>0</v>
      </c>
    </row>
    <row r="7" spans="1:11" ht="38.25" x14ac:dyDescent="0.2">
      <c r="A7" s="128" t="s">
        <v>120</v>
      </c>
      <c r="B7" s="122">
        <v>4</v>
      </c>
      <c r="C7" s="130">
        <v>0</v>
      </c>
      <c r="D7" s="147">
        <f t="shared" ref="D7:D11" si="0">B7*C7</f>
        <v>0</v>
      </c>
      <c r="E7" s="126" t="s">
        <v>130</v>
      </c>
      <c r="F7" s="168">
        <f>B34</f>
        <v>31.233376999722122</v>
      </c>
      <c r="G7" s="125">
        <f t="shared" ref="G7:G11" si="1">D7*F7</f>
        <v>0</v>
      </c>
      <c r="H7" s="145">
        <f t="shared" ref="H7:H11" si="2">D7*0.35</f>
        <v>0</v>
      </c>
      <c r="I7" s="186">
        <f>G41</f>
        <v>46.966986287463591</v>
      </c>
      <c r="J7" s="125">
        <f t="shared" ref="J7:J11" si="3">H7*I7</f>
        <v>0</v>
      </c>
      <c r="K7" s="139">
        <f t="shared" ref="K7:K11" si="4">G7+J7</f>
        <v>0</v>
      </c>
    </row>
    <row r="8" spans="1:11" x14ac:dyDescent="0.2">
      <c r="A8" s="128" t="s">
        <v>121</v>
      </c>
      <c r="B8" s="122">
        <v>0.75</v>
      </c>
      <c r="C8" s="130">
        <v>0</v>
      </c>
      <c r="D8" s="147">
        <f t="shared" si="0"/>
        <v>0</v>
      </c>
      <c r="E8" s="126" t="s">
        <v>130</v>
      </c>
      <c r="F8" s="168">
        <f>B34</f>
        <v>31.233376999722122</v>
      </c>
      <c r="G8" s="125">
        <f t="shared" si="1"/>
        <v>0</v>
      </c>
      <c r="H8" s="145">
        <f t="shared" si="2"/>
        <v>0</v>
      </c>
      <c r="I8" s="186">
        <f>G41</f>
        <v>46.966986287463591</v>
      </c>
      <c r="J8" s="125">
        <f t="shared" si="3"/>
        <v>0</v>
      </c>
      <c r="K8" s="139">
        <f t="shared" si="4"/>
        <v>0</v>
      </c>
    </row>
    <row r="9" spans="1:11" x14ac:dyDescent="0.2">
      <c r="A9" s="128" t="s">
        <v>122</v>
      </c>
      <c r="B9" s="122">
        <v>0.33</v>
      </c>
      <c r="C9" s="130">
        <v>0</v>
      </c>
      <c r="D9" s="147">
        <f t="shared" si="0"/>
        <v>0</v>
      </c>
      <c r="E9" s="126" t="s">
        <v>131</v>
      </c>
      <c r="F9" s="168">
        <f>C34</f>
        <v>26.942171270102634</v>
      </c>
      <c r="G9" s="125">
        <f t="shared" si="1"/>
        <v>0</v>
      </c>
      <c r="H9" s="145">
        <f t="shared" si="2"/>
        <v>0</v>
      </c>
      <c r="I9" s="186">
        <f>G41</f>
        <v>46.966986287463591</v>
      </c>
      <c r="J9" s="125">
        <f t="shared" si="3"/>
        <v>0</v>
      </c>
      <c r="K9" s="139">
        <f t="shared" si="4"/>
        <v>0</v>
      </c>
    </row>
    <row r="10" spans="1:11" x14ac:dyDescent="0.2">
      <c r="A10" s="148" t="s">
        <v>123</v>
      </c>
      <c r="B10" s="149">
        <v>0.16666666699999999</v>
      </c>
      <c r="C10" s="150">
        <v>0</v>
      </c>
      <c r="D10" s="147">
        <f t="shared" si="0"/>
        <v>0</v>
      </c>
      <c r="E10" s="126" t="s">
        <v>131</v>
      </c>
      <c r="F10" s="168">
        <f>C34</f>
        <v>26.942171270102634</v>
      </c>
      <c r="G10" s="125">
        <f t="shared" si="1"/>
        <v>0</v>
      </c>
      <c r="H10" s="145">
        <f t="shared" si="2"/>
        <v>0</v>
      </c>
      <c r="I10" s="186">
        <f>G41</f>
        <v>46.966986287463591</v>
      </c>
      <c r="J10" s="125">
        <f t="shared" si="3"/>
        <v>0</v>
      </c>
      <c r="K10" s="139">
        <f t="shared" si="4"/>
        <v>0</v>
      </c>
    </row>
    <row r="11" spans="1:11" ht="13.5" thickBot="1" x14ac:dyDescent="0.25">
      <c r="A11" s="131" t="s">
        <v>124</v>
      </c>
      <c r="B11" s="132">
        <v>8.3333333300000006E-2</v>
      </c>
      <c r="C11" s="133">
        <f>SUM(C6:C10)</f>
        <v>0</v>
      </c>
      <c r="D11" s="134">
        <f t="shared" si="0"/>
        <v>0</v>
      </c>
      <c r="E11" s="135" t="s">
        <v>126</v>
      </c>
      <c r="F11" s="151">
        <v>7.25</v>
      </c>
      <c r="G11" s="125">
        <f t="shared" si="1"/>
        <v>0</v>
      </c>
      <c r="H11" s="145">
        <f t="shared" si="2"/>
        <v>0</v>
      </c>
      <c r="I11" s="186">
        <f>G41</f>
        <v>46.966986287463591</v>
      </c>
      <c r="J11" s="125">
        <f t="shared" si="3"/>
        <v>0</v>
      </c>
      <c r="K11" s="139">
        <f t="shared" si="4"/>
        <v>0</v>
      </c>
    </row>
    <row r="12" spans="1:11" ht="13.5" thickBot="1" x14ac:dyDescent="0.25">
      <c r="A12" s="447" t="s">
        <v>102</v>
      </c>
      <c r="B12" s="447"/>
      <c r="C12" s="447"/>
      <c r="D12" s="447"/>
      <c r="E12" s="447"/>
      <c r="F12" s="447"/>
      <c r="G12" s="447"/>
      <c r="H12" s="447"/>
      <c r="I12" s="447"/>
      <c r="J12" s="447"/>
      <c r="K12" s="137">
        <f>SUM(K6:K11)</f>
        <v>0</v>
      </c>
    </row>
    <row r="14" spans="1:11" ht="30.75" customHeight="1" x14ac:dyDescent="0.2">
      <c r="A14" s="446" t="s">
        <v>138</v>
      </c>
      <c r="B14" s="446"/>
      <c r="C14" s="446"/>
      <c r="D14" s="446"/>
      <c r="E14" s="446"/>
      <c r="F14" s="446"/>
      <c r="G14" s="446"/>
      <c r="H14" s="446"/>
      <c r="I14" s="446"/>
      <c r="J14" s="446"/>
      <c r="K14" s="446"/>
    </row>
    <row r="15" spans="1:11" x14ac:dyDescent="0.2">
      <c r="A15" s="465" t="s">
        <v>139</v>
      </c>
      <c r="B15" s="466"/>
    </row>
    <row r="17" spans="1:4" x14ac:dyDescent="0.2">
      <c r="A17" s="464" t="s">
        <v>140</v>
      </c>
      <c r="B17" s="460"/>
      <c r="C17" s="460"/>
      <c r="D17" s="461"/>
    </row>
    <row r="18" spans="1:4" ht="38.25" x14ac:dyDescent="0.2">
      <c r="A18" s="81"/>
      <c r="B18" s="81" t="s">
        <v>145</v>
      </c>
      <c r="C18" s="115" t="s">
        <v>142</v>
      </c>
      <c r="D18" s="115" t="s">
        <v>177</v>
      </c>
    </row>
    <row r="19" spans="1:4" x14ac:dyDescent="0.2">
      <c r="A19" s="84" t="s">
        <v>8</v>
      </c>
      <c r="B19" s="459"/>
      <c r="C19" s="460"/>
      <c r="D19" s="461"/>
    </row>
    <row r="20" spans="1:4" x14ac:dyDescent="0.2">
      <c r="A20" s="85" t="s">
        <v>9</v>
      </c>
      <c r="B20" s="86">
        <v>40</v>
      </c>
      <c r="C20" s="86">
        <v>40</v>
      </c>
      <c r="D20" s="86">
        <v>40</v>
      </c>
    </row>
    <row r="21" spans="1:4" x14ac:dyDescent="0.2">
      <c r="A21" s="85" t="s">
        <v>10</v>
      </c>
      <c r="B21" s="86">
        <v>52</v>
      </c>
      <c r="C21" s="86">
        <v>52</v>
      </c>
      <c r="D21" s="86">
        <v>52</v>
      </c>
    </row>
    <row r="22" spans="1:4" x14ac:dyDescent="0.2">
      <c r="A22" s="87" t="s">
        <v>11</v>
      </c>
      <c r="B22" s="86">
        <f>B20*B21</f>
        <v>2080</v>
      </c>
      <c r="C22" s="86">
        <f t="shared" ref="C22:D22" si="5">C20*C21</f>
        <v>2080</v>
      </c>
      <c r="D22" s="86">
        <f t="shared" si="5"/>
        <v>2080</v>
      </c>
    </row>
    <row r="23" spans="1:4" x14ac:dyDescent="0.2">
      <c r="A23" s="87" t="s">
        <v>12</v>
      </c>
      <c r="B23" s="459"/>
      <c r="C23" s="460"/>
      <c r="D23" s="461"/>
    </row>
    <row r="24" spans="1:4" x14ac:dyDescent="0.2">
      <c r="A24" s="85" t="s">
        <v>13</v>
      </c>
      <c r="B24" s="86">
        <v>80</v>
      </c>
      <c r="C24" s="86">
        <v>80</v>
      </c>
      <c r="D24" s="86">
        <v>80</v>
      </c>
    </row>
    <row r="25" spans="1:4" x14ac:dyDescent="0.2">
      <c r="A25" s="85" t="s">
        <v>14</v>
      </c>
      <c r="B25" s="86">
        <v>104</v>
      </c>
      <c r="C25" s="86">
        <v>104</v>
      </c>
      <c r="D25" s="86">
        <v>104</v>
      </c>
    </row>
    <row r="26" spans="1:4" x14ac:dyDescent="0.2">
      <c r="A26" s="85" t="s">
        <v>15</v>
      </c>
      <c r="B26" s="86">
        <v>176.54</v>
      </c>
      <c r="C26" s="86">
        <v>176.54</v>
      </c>
      <c r="D26" s="86">
        <v>176.54</v>
      </c>
    </row>
    <row r="27" spans="1:4" x14ac:dyDescent="0.2">
      <c r="A27" s="85" t="s">
        <v>16</v>
      </c>
      <c r="B27" s="86">
        <f>B22*0.05</f>
        <v>104</v>
      </c>
      <c r="C27" s="86">
        <f t="shared" ref="C27:D27" si="6">C22*0.05</f>
        <v>104</v>
      </c>
      <c r="D27" s="86">
        <f t="shared" si="6"/>
        <v>104</v>
      </c>
    </row>
    <row r="28" spans="1:4" x14ac:dyDescent="0.2">
      <c r="A28" s="85" t="s">
        <v>17</v>
      </c>
      <c r="B28" s="86">
        <f>B22*0.05</f>
        <v>104</v>
      </c>
      <c r="C28" s="86">
        <v>0</v>
      </c>
      <c r="D28" s="86">
        <f t="shared" ref="D28" si="7">D22*0.05</f>
        <v>104</v>
      </c>
    </row>
    <row r="29" spans="1:4" x14ac:dyDescent="0.2">
      <c r="A29" s="85" t="s">
        <v>143</v>
      </c>
      <c r="B29" s="86">
        <v>0</v>
      </c>
      <c r="C29" s="86">
        <v>0</v>
      </c>
      <c r="D29" s="86">
        <f>D22*0.1</f>
        <v>208</v>
      </c>
    </row>
    <row r="30" spans="1:4" x14ac:dyDescent="0.2">
      <c r="A30" s="87" t="s">
        <v>18</v>
      </c>
      <c r="B30" s="86">
        <f>SUM(B24:B29)</f>
        <v>568.54</v>
      </c>
      <c r="C30" s="86">
        <f t="shared" ref="C30:D30" si="8">SUM(C24:C29)</f>
        <v>464.53999999999996</v>
      </c>
      <c r="D30" s="86">
        <f t="shared" si="8"/>
        <v>776.54</v>
      </c>
    </row>
    <row r="31" spans="1:4" x14ac:dyDescent="0.2">
      <c r="A31" s="88" t="s">
        <v>1</v>
      </c>
      <c r="B31" s="89">
        <f>B22-B30</f>
        <v>1511.46</v>
      </c>
      <c r="C31" s="89">
        <f t="shared" ref="C31:D31" si="9">C22-C30</f>
        <v>1615.46</v>
      </c>
      <c r="D31" s="89">
        <f t="shared" si="9"/>
        <v>1303.46</v>
      </c>
    </row>
    <row r="32" spans="1:4" x14ac:dyDescent="0.2">
      <c r="B32" s="459"/>
      <c r="C32" s="462"/>
      <c r="D32" s="463"/>
    </row>
    <row r="33" spans="1:7" s="183" customFormat="1" x14ac:dyDescent="0.2">
      <c r="A33" s="152" t="s">
        <v>144</v>
      </c>
      <c r="B33" s="182">
        <v>47208</v>
      </c>
      <c r="C33" s="182">
        <v>43524</v>
      </c>
      <c r="D33" s="182">
        <v>64772</v>
      </c>
    </row>
    <row r="34" spans="1:7" s="183" customFormat="1" x14ac:dyDescent="0.2">
      <c r="A34" s="92" t="s">
        <v>19</v>
      </c>
      <c r="B34" s="184">
        <f>B33/B31</f>
        <v>31.233376999722122</v>
      </c>
      <c r="C34" s="184">
        <f t="shared" ref="C34:D34" si="10">C33/C31</f>
        <v>26.942171270102634</v>
      </c>
      <c r="D34" s="185">
        <f t="shared" si="10"/>
        <v>49.692357264511379</v>
      </c>
    </row>
    <row r="36" spans="1:7" x14ac:dyDescent="0.2">
      <c r="A36" s="91" t="s">
        <v>153</v>
      </c>
      <c r="B36" s="91"/>
      <c r="C36" s="91"/>
      <c r="D36" s="91"/>
      <c r="E36" s="91"/>
      <c r="F36" s="91"/>
      <c r="G36" s="91"/>
    </row>
    <row r="37" spans="1:7" x14ac:dyDescent="0.2">
      <c r="A37" s="152" t="s">
        <v>149</v>
      </c>
      <c r="B37" s="91" t="s">
        <v>150</v>
      </c>
      <c r="C37" s="91" t="s">
        <v>127</v>
      </c>
      <c r="D37" s="91" t="s">
        <v>112</v>
      </c>
      <c r="E37" s="91" t="s">
        <v>149</v>
      </c>
      <c r="F37" s="91" t="s">
        <v>152</v>
      </c>
      <c r="G37" s="91" t="s">
        <v>151</v>
      </c>
    </row>
    <row r="38" spans="1:7" x14ac:dyDescent="0.2">
      <c r="A38" s="152" t="s">
        <v>146</v>
      </c>
      <c r="B38" s="91">
        <v>3</v>
      </c>
      <c r="C38" s="91">
        <v>1511.46</v>
      </c>
      <c r="D38" s="153">
        <f>B38*C38</f>
        <v>4534.38</v>
      </c>
      <c r="E38" s="154"/>
      <c r="F38" s="154"/>
      <c r="G38" s="154"/>
    </row>
    <row r="39" spans="1:7" x14ac:dyDescent="0.2">
      <c r="A39" s="152" t="s">
        <v>147</v>
      </c>
      <c r="B39" s="91">
        <v>1</v>
      </c>
      <c r="C39" s="91">
        <v>1511.46</v>
      </c>
      <c r="D39" s="153">
        <f t="shared" ref="D39:D40" si="11">B39*C39</f>
        <v>1511.46</v>
      </c>
      <c r="E39" s="154"/>
      <c r="F39" s="154"/>
      <c r="G39" s="154"/>
    </row>
    <row r="40" spans="1:7" x14ac:dyDescent="0.2">
      <c r="A40" s="152" t="s">
        <v>148</v>
      </c>
      <c r="B40" s="91">
        <v>7</v>
      </c>
      <c r="C40" s="91">
        <v>1303.46</v>
      </c>
      <c r="D40" s="153">
        <f t="shared" si="11"/>
        <v>9124.2200000000012</v>
      </c>
      <c r="E40" s="154"/>
      <c r="F40" s="154"/>
      <c r="G40" s="154"/>
    </row>
    <row r="41" spans="1:7" x14ac:dyDescent="0.2">
      <c r="A41" s="152" t="s">
        <v>100</v>
      </c>
      <c r="B41" s="91">
        <v>11</v>
      </c>
      <c r="C41" s="154"/>
      <c r="D41" s="153">
        <f>SUM(D38:D40)</f>
        <v>15170.060000000001</v>
      </c>
      <c r="E41" s="153">
        <f>D41/B41</f>
        <v>1379.0963636363638</v>
      </c>
      <c r="F41" s="185">
        <f>D33</f>
        <v>64772</v>
      </c>
      <c r="G41" s="185">
        <f>F41/E41</f>
        <v>46.966986287463591</v>
      </c>
    </row>
  </sheetData>
  <mergeCells count="12">
    <mergeCell ref="B23:D23"/>
    <mergeCell ref="B32:D32"/>
    <mergeCell ref="A17:D17"/>
    <mergeCell ref="B19:D19"/>
    <mergeCell ref="A15:B15"/>
    <mergeCell ref="A3:K3"/>
    <mergeCell ref="A14:K14"/>
    <mergeCell ref="A12:J12"/>
    <mergeCell ref="D4:G4"/>
    <mergeCell ref="H4:J4"/>
    <mergeCell ref="A4:C4"/>
    <mergeCell ref="K4:K5"/>
  </mergeCells>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H16" sqref="H16"/>
    </sheetView>
  </sheetViews>
  <sheetFormatPr defaultRowHeight="12.75" x14ac:dyDescent="0.2"/>
  <cols>
    <col min="1" max="1" width="21.75" style="90" customWidth="1"/>
    <col min="2" max="2" width="7.375" style="90" customWidth="1"/>
    <col min="3" max="3" width="8.75" style="90" customWidth="1"/>
    <col min="4" max="4" width="8" style="90" customWidth="1"/>
    <col min="5" max="5" width="10.5" style="90" bestFit="1" customWidth="1"/>
    <col min="6" max="6" width="10" style="90" bestFit="1" customWidth="1"/>
    <col min="7" max="7" width="7.625" style="90" bestFit="1" customWidth="1"/>
    <col min="8" max="9" width="8" style="90" customWidth="1"/>
    <col min="10" max="10" width="10" style="90" bestFit="1" customWidth="1"/>
    <col min="11" max="11" width="8.75" style="90" customWidth="1"/>
    <col min="12" max="12" width="10.5" style="90" customWidth="1"/>
    <col min="13" max="16384" width="9" style="90"/>
  </cols>
  <sheetData>
    <row r="1" spans="1:12" ht="19.5" thickBot="1" x14ac:dyDescent="0.35">
      <c r="A1" s="4" t="s">
        <v>154</v>
      </c>
      <c r="B1" s="138"/>
      <c r="C1" s="138"/>
      <c r="D1" s="138"/>
    </row>
    <row r="2" spans="1:12" ht="13.5" thickBot="1" x14ac:dyDescent="0.25">
      <c r="A2" s="443" t="s">
        <v>154</v>
      </c>
      <c r="B2" s="444"/>
      <c r="C2" s="444"/>
      <c r="D2" s="444"/>
      <c r="E2" s="444"/>
      <c r="F2" s="444"/>
      <c r="G2" s="444"/>
      <c r="H2" s="444"/>
      <c r="I2" s="444"/>
      <c r="J2" s="444"/>
      <c r="K2" s="444"/>
      <c r="L2" s="445"/>
    </row>
    <row r="3" spans="1:12" x14ac:dyDescent="0.2">
      <c r="A3" s="454"/>
      <c r="B3" s="455"/>
      <c r="C3" s="456"/>
      <c r="D3" s="448" t="s">
        <v>133</v>
      </c>
      <c r="E3" s="449"/>
      <c r="F3" s="449"/>
      <c r="G3" s="450"/>
      <c r="H3" s="451" t="s">
        <v>172</v>
      </c>
      <c r="I3" s="452"/>
      <c r="J3" s="452"/>
      <c r="K3" s="453"/>
      <c r="L3" s="457" t="s">
        <v>135</v>
      </c>
    </row>
    <row r="4" spans="1:12" ht="26.25" thickBot="1" x14ac:dyDescent="0.25">
      <c r="A4" s="118" t="s">
        <v>134</v>
      </c>
      <c r="B4" s="119" t="s">
        <v>127</v>
      </c>
      <c r="C4" s="120" t="s">
        <v>170</v>
      </c>
      <c r="D4" s="118" t="s">
        <v>132</v>
      </c>
      <c r="E4" s="119" t="s">
        <v>125</v>
      </c>
      <c r="F4" s="119" t="s">
        <v>136</v>
      </c>
      <c r="G4" s="121" t="s">
        <v>112</v>
      </c>
      <c r="H4" s="118" t="s">
        <v>1</v>
      </c>
      <c r="I4" s="171" t="s">
        <v>125</v>
      </c>
      <c r="J4" s="119" t="s">
        <v>137</v>
      </c>
      <c r="K4" s="121" t="s">
        <v>112</v>
      </c>
      <c r="L4" s="458"/>
    </row>
    <row r="5" spans="1:12" x14ac:dyDescent="0.2">
      <c r="A5" s="157" t="s">
        <v>168</v>
      </c>
      <c r="B5" s="158">
        <v>4</v>
      </c>
      <c r="C5" s="159">
        <v>0</v>
      </c>
      <c r="D5" s="160">
        <f>B5*C5</f>
        <v>0</v>
      </c>
      <c r="E5" s="124" t="s">
        <v>146</v>
      </c>
      <c r="F5" s="168">
        <f>B32</f>
        <v>23.156418297540124</v>
      </c>
      <c r="G5" s="125">
        <f t="shared" ref="G5" si="0">D5*F5</f>
        <v>0</v>
      </c>
      <c r="H5" s="126">
        <f>C5*0.25</f>
        <v>0</v>
      </c>
      <c r="I5" s="146" t="s">
        <v>171</v>
      </c>
      <c r="J5" s="169">
        <f>C32</f>
        <v>57.539164991637641</v>
      </c>
      <c r="K5" s="125">
        <f t="shared" ref="K5" si="1">H5*J5</f>
        <v>0</v>
      </c>
      <c r="L5" s="139">
        <f t="shared" ref="L5" si="2">G5+K5</f>
        <v>0</v>
      </c>
    </row>
    <row r="6" spans="1:12" ht="16.5" thickBot="1" x14ac:dyDescent="0.3">
      <c r="A6" s="156" t="s">
        <v>169</v>
      </c>
      <c r="B6" s="122">
        <v>2</v>
      </c>
      <c r="C6" s="162">
        <f>C5</f>
        <v>0</v>
      </c>
      <c r="D6" s="161">
        <f>B6*C6</f>
        <v>0</v>
      </c>
      <c r="E6" s="135" t="s">
        <v>126</v>
      </c>
      <c r="F6" s="151">
        <v>7.25</v>
      </c>
      <c r="G6" s="125">
        <f t="shared" ref="G6" si="3">D6*F6</f>
        <v>0</v>
      </c>
      <c r="H6" s="470"/>
      <c r="I6" s="471"/>
      <c r="J6" s="471"/>
      <c r="K6" s="472"/>
      <c r="L6" s="139">
        <f t="shared" ref="L6" si="4">G6+K6</f>
        <v>0</v>
      </c>
    </row>
    <row r="7" spans="1:12" ht="13.5" thickBot="1" x14ac:dyDescent="0.25">
      <c r="A7" s="447" t="s">
        <v>102</v>
      </c>
      <c r="B7" s="447"/>
      <c r="C7" s="447"/>
      <c r="D7" s="447"/>
      <c r="E7" s="447"/>
      <c r="F7" s="447"/>
      <c r="G7" s="447"/>
      <c r="H7" s="447"/>
      <c r="I7" s="447"/>
      <c r="J7" s="447"/>
      <c r="K7" s="447"/>
      <c r="L7" s="137">
        <f>SUM(L5:L6)</f>
        <v>0</v>
      </c>
    </row>
    <row r="8" spans="1:12" ht="5.25" customHeight="1" thickBot="1" x14ac:dyDescent="0.25">
      <c r="A8" s="140"/>
      <c r="B8" s="140"/>
      <c r="C8" s="140"/>
      <c r="D8" s="140"/>
      <c r="E8" s="140"/>
      <c r="F8" s="140"/>
      <c r="G8" s="140"/>
      <c r="H8" s="140"/>
      <c r="I8" s="140"/>
      <c r="J8" s="140"/>
      <c r="K8" s="140"/>
      <c r="L8" s="141"/>
    </row>
    <row r="9" spans="1:12" ht="13.5" thickBot="1" x14ac:dyDescent="0.25">
      <c r="A9" s="473" t="s">
        <v>161</v>
      </c>
      <c r="B9" s="474"/>
      <c r="C9" s="474"/>
      <c r="D9" s="475"/>
      <c r="E9" s="108"/>
      <c r="F9" s="108"/>
      <c r="G9" s="108"/>
      <c r="H9" s="108"/>
      <c r="I9" s="155"/>
      <c r="J9" s="108"/>
      <c r="K9" s="108"/>
      <c r="L9" s="108"/>
    </row>
    <row r="10" spans="1:12" ht="26.25" thickBot="1" x14ac:dyDescent="0.25">
      <c r="A10" s="104" t="s">
        <v>162</v>
      </c>
      <c r="B10" s="105" t="s">
        <v>163</v>
      </c>
      <c r="C10" s="105" t="s">
        <v>50</v>
      </c>
      <c r="D10" s="107" t="s">
        <v>112</v>
      </c>
      <c r="E10" s="108"/>
      <c r="F10" s="108"/>
      <c r="G10" s="108"/>
      <c r="H10" s="108"/>
      <c r="I10" s="155"/>
      <c r="J10" s="108"/>
      <c r="K10" s="108"/>
      <c r="L10" s="108"/>
    </row>
    <row r="11" spans="1:12" ht="26.25" thickBot="1" x14ac:dyDescent="0.25">
      <c r="A11" s="109" t="s">
        <v>167</v>
      </c>
      <c r="B11" s="110">
        <v>21</v>
      </c>
      <c r="C11" s="163">
        <f>C5</f>
        <v>0</v>
      </c>
      <c r="D11" s="112">
        <f>B11*C11</f>
        <v>0</v>
      </c>
      <c r="E11" s="108"/>
      <c r="F11" s="108"/>
      <c r="G11" s="108"/>
      <c r="H11" s="108"/>
      <c r="I11" s="155"/>
      <c r="J11" s="108"/>
      <c r="K11" s="108"/>
      <c r="L11" s="108"/>
    </row>
    <row r="12" spans="1:12" ht="13.5" thickBot="1" x14ac:dyDescent="0.25">
      <c r="A12" s="476" t="s">
        <v>102</v>
      </c>
      <c r="B12" s="477"/>
      <c r="C12" s="477"/>
      <c r="D12" s="170">
        <f>SUM(D11:D11)</f>
        <v>0</v>
      </c>
      <c r="E12" s="108"/>
      <c r="F12" s="108"/>
      <c r="G12" s="108"/>
      <c r="H12" s="108"/>
      <c r="I12" s="155"/>
      <c r="J12" s="108"/>
      <c r="K12" s="108"/>
      <c r="L12" s="108"/>
    </row>
    <row r="13" spans="1:12" ht="6" customHeight="1" x14ac:dyDescent="0.2">
      <c r="A13" s="446" t="s">
        <v>47</v>
      </c>
      <c r="B13" s="446"/>
      <c r="C13" s="446"/>
      <c r="D13" s="446"/>
      <c r="E13" s="446"/>
      <c r="F13" s="446"/>
      <c r="G13" s="446"/>
      <c r="H13" s="446"/>
      <c r="I13" s="446"/>
      <c r="J13" s="446"/>
      <c r="K13" s="446"/>
      <c r="L13" s="446"/>
    </row>
    <row r="14" spans="1:12" ht="15.75" x14ac:dyDescent="0.25">
      <c r="A14" s="467" t="s">
        <v>160</v>
      </c>
      <c r="B14" s="468"/>
      <c r="C14" s="438"/>
    </row>
    <row r="15" spans="1:12" ht="16.5" thickBot="1" x14ac:dyDescent="0.3">
      <c r="A15" s="469" t="s">
        <v>140</v>
      </c>
      <c r="B15" s="468"/>
      <c r="C15" s="438"/>
    </row>
    <row r="16" spans="1:12" ht="38.25" x14ac:dyDescent="0.2">
      <c r="A16" s="175"/>
      <c r="B16" s="176" t="s">
        <v>156</v>
      </c>
      <c r="C16" s="177" t="s">
        <v>171</v>
      </c>
    </row>
    <row r="17" spans="1:3" x14ac:dyDescent="0.2">
      <c r="A17" s="95" t="s">
        <v>8</v>
      </c>
      <c r="B17" s="172"/>
      <c r="C17" s="130"/>
    </row>
    <row r="18" spans="1:3" x14ac:dyDescent="0.2">
      <c r="A18" s="164" t="s">
        <v>9</v>
      </c>
      <c r="B18" s="173">
        <v>40</v>
      </c>
      <c r="C18" s="130">
        <v>40</v>
      </c>
    </row>
    <row r="19" spans="1:3" x14ac:dyDescent="0.2">
      <c r="A19" s="164" t="s">
        <v>10</v>
      </c>
      <c r="B19" s="173">
        <v>52</v>
      </c>
      <c r="C19" s="130">
        <v>52</v>
      </c>
    </row>
    <row r="20" spans="1:3" x14ac:dyDescent="0.2">
      <c r="A20" s="95" t="s">
        <v>11</v>
      </c>
      <c r="B20" s="173">
        <f>B18*B19</f>
        <v>2080</v>
      </c>
      <c r="C20" s="130">
        <v>2080</v>
      </c>
    </row>
    <row r="21" spans="1:3" x14ac:dyDescent="0.2">
      <c r="A21" s="95" t="s">
        <v>12</v>
      </c>
      <c r="B21" s="172"/>
      <c r="C21" s="130"/>
    </row>
    <row r="22" spans="1:3" x14ac:dyDescent="0.2">
      <c r="A22" s="164" t="s">
        <v>13</v>
      </c>
      <c r="B22" s="173">
        <v>80</v>
      </c>
      <c r="C22" s="130">
        <v>80</v>
      </c>
    </row>
    <row r="23" spans="1:3" x14ac:dyDescent="0.2">
      <c r="A23" s="164" t="s">
        <v>14</v>
      </c>
      <c r="B23" s="173">
        <v>104</v>
      </c>
      <c r="C23" s="130">
        <v>104</v>
      </c>
    </row>
    <row r="24" spans="1:3" x14ac:dyDescent="0.2">
      <c r="A24" s="164" t="s">
        <v>15</v>
      </c>
      <c r="B24" s="173">
        <v>176.54</v>
      </c>
      <c r="C24" s="97">
        <v>176.54</v>
      </c>
    </row>
    <row r="25" spans="1:3" x14ac:dyDescent="0.2">
      <c r="A25" s="164" t="s">
        <v>16</v>
      </c>
      <c r="B25" s="173">
        <f>B20*0.05</f>
        <v>104</v>
      </c>
      <c r="C25" s="97">
        <f>C20*0.05</f>
        <v>104</v>
      </c>
    </row>
    <row r="26" spans="1:3" x14ac:dyDescent="0.2">
      <c r="A26" s="164" t="s">
        <v>17</v>
      </c>
      <c r="B26" s="173">
        <v>104</v>
      </c>
      <c r="C26" s="97">
        <v>104</v>
      </c>
    </row>
    <row r="27" spans="1:3" x14ac:dyDescent="0.2">
      <c r="A27" s="164" t="s">
        <v>143</v>
      </c>
      <c r="B27" s="173">
        <v>0</v>
      </c>
      <c r="C27" s="130">
        <f>C20*0.1</f>
        <v>208</v>
      </c>
    </row>
    <row r="28" spans="1:3" x14ac:dyDescent="0.2">
      <c r="A28" s="95" t="s">
        <v>18</v>
      </c>
      <c r="B28" s="173">
        <f>SUM(B22:B27)</f>
        <v>568.54</v>
      </c>
      <c r="C28" s="130">
        <f>SUM(C22:C27)</f>
        <v>776.54</v>
      </c>
    </row>
    <row r="29" spans="1:3" x14ac:dyDescent="0.2">
      <c r="A29" s="165" t="s">
        <v>1</v>
      </c>
      <c r="B29" s="174">
        <f>B20-B28</f>
        <v>1511.46</v>
      </c>
      <c r="C29" s="100">
        <f>C20-C28</f>
        <v>1303.46</v>
      </c>
    </row>
    <row r="30" spans="1:3" ht="5.25" customHeight="1" x14ac:dyDescent="0.2">
      <c r="A30" s="101"/>
      <c r="B30" s="172"/>
      <c r="C30" s="130"/>
    </row>
    <row r="31" spans="1:3" x14ac:dyDescent="0.2">
      <c r="A31" s="166" t="s">
        <v>144</v>
      </c>
      <c r="B31" s="178">
        <v>35000</v>
      </c>
      <c r="C31" s="180">
        <v>75000</v>
      </c>
    </row>
    <row r="32" spans="1:3" ht="13.5" thickBot="1" x14ac:dyDescent="0.25">
      <c r="A32" s="167" t="s">
        <v>19</v>
      </c>
      <c r="B32" s="179">
        <f>B31/B29</f>
        <v>23.156418297540124</v>
      </c>
      <c r="C32" s="181">
        <f>C31/C29</f>
        <v>57.539164991637641</v>
      </c>
    </row>
  </sheetData>
  <mergeCells count="12">
    <mergeCell ref="A14:C14"/>
    <mergeCell ref="A15:C15"/>
    <mergeCell ref="A2:L2"/>
    <mergeCell ref="A3:C3"/>
    <mergeCell ref="D3:G3"/>
    <mergeCell ref="H3:K3"/>
    <mergeCell ref="L3:L4"/>
    <mergeCell ref="H6:K6"/>
    <mergeCell ref="A7:K7"/>
    <mergeCell ref="A9:D9"/>
    <mergeCell ref="A12:C12"/>
    <mergeCell ref="A13:L13"/>
  </mergeCells>
  <pageMargins left="0.2" right="0.2" top="0.25" bottom="0.2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E10" sqref="E10"/>
    </sheetView>
  </sheetViews>
  <sheetFormatPr defaultRowHeight="15.75" x14ac:dyDescent="0.25"/>
  <cols>
    <col min="1" max="1" width="21.75" style="19" customWidth="1"/>
    <col min="2" max="2" width="13.25" style="19" customWidth="1"/>
    <col min="3" max="3" width="10.25" style="19" customWidth="1"/>
    <col min="4" max="4" width="7.125" style="19" customWidth="1"/>
    <col min="5" max="5" width="10.5" style="19" bestFit="1" customWidth="1"/>
    <col min="6" max="6" width="7.25" style="19" customWidth="1"/>
    <col min="7" max="7" width="7.125" style="19" bestFit="1" customWidth="1"/>
    <col min="8" max="8" width="5" style="19" customWidth="1"/>
    <col min="9" max="9" width="15.75" style="19" customWidth="1"/>
    <col min="10" max="10" width="10.625" style="19" customWidth="1"/>
    <col min="11" max="11" width="8.25" style="19" customWidth="1"/>
    <col min="12" max="16384" width="9" style="19"/>
  </cols>
  <sheetData>
    <row r="1" spans="1:11" ht="22.5" x14ac:dyDescent="0.3">
      <c r="A1" s="20" t="s">
        <v>158</v>
      </c>
      <c r="B1" s="20"/>
      <c r="C1" s="20"/>
      <c r="D1" s="20"/>
    </row>
    <row r="2" spans="1:11" ht="7.5" customHeight="1" thickBot="1" x14ac:dyDescent="0.3"/>
    <row r="3" spans="1:11" ht="16.5" thickBot="1" x14ac:dyDescent="0.3">
      <c r="A3" s="484" t="s">
        <v>158</v>
      </c>
      <c r="B3" s="485"/>
      <c r="C3" s="485"/>
      <c r="D3" s="485"/>
      <c r="E3" s="485"/>
      <c r="F3" s="485"/>
      <c r="G3" s="485"/>
      <c r="H3" s="485"/>
      <c r="I3" s="485"/>
      <c r="J3" s="485"/>
      <c r="K3" s="486"/>
    </row>
    <row r="4" spans="1:11" x14ac:dyDescent="0.25">
      <c r="A4" s="454"/>
      <c r="B4" s="455"/>
      <c r="C4" s="456"/>
      <c r="D4" s="448" t="s">
        <v>133</v>
      </c>
      <c r="E4" s="449"/>
      <c r="F4" s="449"/>
      <c r="G4" s="450"/>
      <c r="H4" s="451" t="s">
        <v>164</v>
      </c>
      <c r="I4" s="452"/>
      <c r="J4" s="453"/>
      <c r="K4" s="487" t="s">
        <v>159</v>
      </c>
    </row>
    <row r="5" spans="1:11" ht="26.25" thickBot="1" x14ac:dyDescent="0.3">
      <c r="A5" s="118" t="s">
        <v>134</v>
      </c>
      <c r="B5" s="119" t="s">
        <v>127</v>
      </c>
      <c r="C5" s="120" t="s">
        <v>50</v>
      </c>
      <c r="D5" s="118" t="s">
        <v>132</v>
      </c>
      <c r="E5" s="119" t="s">
        <v>125</v>
      </c>
      <c r="F5" s="119" t="s">
        <v>136</v>
      </c>
      <c r="G5" s="121" t="s">
        <v>112</v>
      </c>
      <c r="H5" s="118" t="s">
        <v>1</v>
      </c>
      <c r="I5" s="119" t="s">
        <v>137</v>
      </c>
      <c r="J5" s="121" t="s">
        <v>112</v>
      </c>
      <c r="K5" s="488"/>
    </row>
    <row r="6" spans="1:11" x14ac:dyDescent="0.25">
      <c r="A6" s="128" t="s">
        <v>202</v>
      </c>
      <c r="B6" s="122">
        <v>0.25</v>
      </c>
      <c r="C6" s="123">
        <v>0</v>
      </c>
      <c r="D6" s="122">
        <f>B6*C6</f>
        <v>0</v>
      </c>
      <c r="E6" s="124" t="s">
        <v>157</v>
      </c>
      <c r="F6" s="151">
        <f>C54</f>
        <v>34.403821470631044</v>
      </c>
      <c r="G6" s="224">
        <f t="shared" ref="G6:G18" si="0">D6*F6</f>
        <v>0</v>
      </c>
      <c r="H6" s="135">
        <f>D6*0.35</f>
        <v>0</v>
      </c>
      <c r="I6" s="151">
        <f>C54</f>
        <v>34.403821470631044</v>
      </c>
      <c r="J6" s="125">
        <f t="shared" ref="J6:J18" si="1">H6*I6</f>
        <v>0</v>
      </c>
      <c r="K6" s="127">
        <f t="shared" ref="K6:K18" si="2">G6+J6</f>
        <v>0</v>
      </c>
    </row>
    <row r="7" spans="1:11" x14ac:dyDescent="0.25">
      <c r="A7" s="226" t="s">
        <v>203</v>
      </c>
      <c r="B7" s="122">
        <v>0.25</v>
      </c>
      <c r="C7" s="130">
        <v>0</v>
      </c>
      <c r="D7" s="122">
        <f t="shared" ref="D7:D12" si="3">B7*C7</f>
        <v>0</v>
      </c>
      <c r="E7" s="222" t="s">
        <v>157</v>
      </c>
      <c r="F7" s="151">
        <f>C54</f>
        <v>34.403821470631044</v>
      </c>
      <c r="G7" s="223">
        <f t="shared" si="0"/>
        <v>0</v>
      </c>
      <c r="H7" s="135">
        <f t="shared" ref="H7:H12" si="4">D7*0.35</f>
        <v>0</v>
      </c>
      <c r="I7" s="151">
        <f>C54</f>
        <v>34.403821470631044</v>
      </c>
      <c r="J7" s="125">
        <f t="shared" si="1"/>
        <v>0</v>
      </c>
      <c r="K7" s="127">
        <f t="shared" si="2"/>
        <v>0</v>
      </c>
    </row>
    <row r="8" spans="1:11" x14ac:dyDescent="0.25">
      <c r="A8" s="226" t="s">
        <v>204</v>
      </c>
      <c r="B8" s="122">
        <v>0.5</v>
      </c>
      <c r="C8" s="129">
        <v>0</v>
      </c>
      <c r="D8" s="122">
        <f t="shared" si="3"/>
        <v>0</v>
      </c>
      <c r="E8" s="222" t="s">
        <v>157</v>
      </c>
      <c r="F8" s="151">
        <f>C54</f>
        <v>34.403821470631044</v>
      </c>
      <c r="G8" s="223">
        <f t="shared" si="0"/>
        <v>0</v>
      </c>
      <c r="H8" s="135">
        <f t="shared" si="4"/>
        <v>0</v>
      </c>
      <c r="I8" s="151">
        <f>C54</f>
        <v>34.403821470631044</v>
      </c>
      <c r="J8" s="125">
        <f t="shared" si="1"/>
        <v>0</v>
      </c>
      <c r="K8" s="127">
        <f t="shared" si="2"/>
        <v>0</v>
      </c>
    </row>
    <row r="9" spans="1:11" x14ac:dyDescent="0.25">
      <c r="A9" s="226" t="s">
        <v>205</v>
      </c>
      <c r="B9" s="122">
        <v>1</v>
      </c>
      <c r="C9" s="130">
        <v>0</v>
      </c>
      <c r="D9" s="122">
        <f t="shared" si="3"/>
        <v>0</v>
      </c>
      <c r="E9" s="222" t="s">
        <v>157</v>
      </c>
      <c r="F9" s="151">
        <f>C54</f>
        <v>34.403821470631044</v>
      </c>
      <c r="G9" s="223">
        <f t="shared" si="0"/>
        <v>0</v>
      </c>
      <c r="H9" s="135">
        <f t="shared" si="4"/>
        <v>0</v>
      </c>
      <c r="I9" s="151">
        <f>C54</f>
        <v>34.403821470631044</v>
      </c>
      <c r="J9" s="125">
        <f t="shared" si="1"/>
        <v>0</v>
      </c>
      <c r="K9" s="127">
        <f t="shared" si="2"/>
        <v>0</v>
      </c>
    </row>
    <row r="10" spans="1:11" x14ac:dyDescent="0.25">
      <c r="A10" s="226" t="s">
        <v>206</v>
      </c>
      <c r="B10" s="122">
        <v>0.25</v>
      </c>
      <c r="C10" s="129">
        <v>0</v>
      </c>
      <c r="D10" s="122">
        <f t="shared" si="3"/>
        <v>0</v>
      </c>
      <c r="E10" s="222" t="s">
        <v>157</v>
      </c>
      <c r="F10" s="151">
        <f>C54</f>
        <v>34.403821470631044</v>
      </c>
      <c r="G10" s="223">
        <f t="shared" si="0"/>
        <v>0</v>
      </c>
      <c r="H10" s="135">
        <f t="shared" si="4"/>
        <v>0</v>
      </c>
      <c r="I10" s="151">
        <f>C54</f>
        <v>34.403821470631044</v>
      </c>
      <c r="J10" s="125">
        <f t="shared" si="1"/>
        <v>0</v>
      </c>
      <c r="K10" s="127">
        <f t="shared" si="2"/>
        <v>0</v>
      </c>
    </row>
    <row r="11" spans="1:11" x14ac:dyDescent="0.25">
      <c r="A11" s="226" t="s">
        <v>207</v>
      </c>
      <c r="B11" s="122">
        <v>2</v>
      </c>
      <c r="C11" s="130">
        <v>0</v>
      </c>
      <c r="D11" s="122">
        <f t="shared" si="3"/>
        <v>0</v>
      </c>
      <c r="E11" s="222" t="s">
        <v>157</v>
      </c>
      <c r="F11" s="151">
        <f>C54</f>
        <v>34.403821470631044</v>
      </c>
      <c r="G11" s="223">
        <f t="shared" si="0"/>
        <v>0</v>
      </c>
      <c r="H11" s="135">
        <f t="shared" si="4"/>
        <v>0</v>
      </c>
      <c r="I11" s="151">
        <f>C54</f>
        <v>34.403821470631044</v>
      </c>
      <c r="J11" s="125">
        <f t="shared" si="1"/>
        <v>0</v>
      </c>
      <c r="K11" s="127">
        <f t="shared" si="2"/>
        <v>0</v>
      </c>
    </row>
    <row r="12" spans="1:11" x14ac:dyDescent="0.25">
      <c r="A12" s="226" t="s">
        <v>208</v>
      </c>
      <c r="B12" s="122">
        <v>0.25</v>
      </c>
      <c r="C12" s="129">
        <v>0</v>
      </c>
      <c r="D12" s="122">
        <f t="shared" si="3"/>
        <v>0</v>
      </c>
      <c r="E12" s="222" t="s">
        <v>157</v>
      </c>
      <c r="F12" s="151">
        <f>C54</f>
        <v>34.403821470631044</v>
      </c>
      <c r="G12" s="223">
        <f t="shared" si="0"/>
        <v>0</v>
      </c>
      <c r="H12" s="135">
        <f t="shared" si="4"/>
        <v>0</v>
      </c>
      <c r="I12" s="151">
        <f>C54</f>
        <v>34.403821470631044</v>
      </c>
      <c r="J12" s="125">
        <f t="shared" si="1"/>
        <v>0</v>
      </c>
      <c r="K12" s="127">
        <f t="shared" si="2"/>
        <v>0</v>
      </c>
    </row>
    <row r="13" spans="1:11" x14ac:dyDescent="0.25">
      <c r="A13" s="226" t="s">
        <v>209</v>
      </c>
      <c r="B13" s="122">
        <v>0.5</v>
      </c>
      <c r="C13" s="129">
        <v>0</v>
      </c>
      <c r="D13" s="122">
        <f>B13*C13</f>
        <v>0</v>
      </c>
      <c r="E13" s="222" t="s">
        <v>157</v>
      </c>
      <c r="F13" s="151">
        <f>C54</f>
        <v>34.403821470631044</v>
      </c>
      <c r="G13" s="223">
        <f t="shared" si="0"/>
        <v>0</v>
      </c>
      <c r="H13" s="126">
        <f>D13*0.35</f>
        <v>0</v>
      </c>
      <c r="I13" s="151">
        <f>C54</f>
        <v>34.403821470631044</v>
      </c>
      <c r="J13" s="125">
        <f t="shared" ref="J13:J14" si="5">H13*I13</f>
        <v>0</v>
      </c>
      <c r="K13" s="127">
        <f t="shared" ref="K13:K14" si="6">G13+J13</f>
        <v>0</v>
      </c>
    </row>
    <row r="14" spans="1:11" x14ac:dyDescent="0.25">
      <c r="A14" s="226" t="s">
        <v>210</v>
      </c>
      <c r="B14" s="122">
        <v>0.5</v>
      </c>
      <c r="C14" s="130">
        <v>0</v>
      </c>
      <c r="D14" s="122">
        <f>B14*C14</f>
        <v>0</v>
      </c>
      <c r="E14" s="222" t="s">
        <v>157</v>
      </c>
      <c r="F14" s="151">
        <f>C54</f>
        <v>34.403821470631044</v>
      </c>
      <c r="G14" s="223">
        <f t="shared" si="0"/>
        <v>0</v>
      </c>
      <c r="H14" s="126">
        <f>D14*0.35</f>
        <v>0</v>
      </c>
      <c r="I14" s="151">
        <f>C54</f>
        <v>34.403821470631044</v>
      </c>
      <c r="J14" s="125">
        <f t="shared" si="5"/>
        <v>0</v>
      </c>
      <c r="K14" s="127">
        <f t="shared" si="6"/>
        <v>0</v>
      </c>
    </row>
    <row r="15" spans="1:11" x14ac:dyDescent="0.25">
      <c r="A15" s="226" t="s">
        <v>211</v>
      </c>
      <c r="B15" s="122">
        <v>0.5</v>
      </c>
      <c r="C15" s="129">
        <v>0</v>
      </c>
      <c r="D15" s="122">
        <f>B15*C15</f>
        <v>0</v>
      </c>
      <c r="E15" s="222" t="s">
        <v>157</v>
      </c>
      <c r="F15" s="151">
        <f>C54</f>
        <v>34.403821470631044</v>
      </c>
      <c r="G15" s="223">
        <f t="shared" si="0"/>
        <v>0</v>
      </c>
      <c r="H15" s="126">
        <f>D15*0.35</f>
        <v>0</v>
      </c>
      <c r="I15" s="151">
        <f>C54</f>
        <v>34.403821470631044</v>
      </c>
      <c r="J15" s="125">
        <f t="shared" si="1"/>
        <v>0</v>
      </c>
      <c r="K15" s="127">
        <f t="shared" si="2"/>
        <v>0</v>
      </c>
    </row>
    <row r="16" spans="1:11" x14ac:dyDescent="0.25">
      <c r="A16" s="226" t="s">
        <v>212</v>
      </c>
      <c r="B16" s="122">
        <v>1</v>
      </c>
      <c r="C16" s="130">
        <v>0</v>
      </c>
      <c r="D16" s="122">
        <f>B16*C16</f>
        <v>0</v>
      </c>
      <c r="E16" s="222" t="s">
        <v>157</v>
      </c>
      <c r="F16" s="151">
        <f>C54</f>
        <v>34.403821470631044</v>
      </c>
      <c r="G16" s="223">
        <f t="shared" si="0"/>
        <v>0</v>
      </c>
      <c r="H16" s="126">
        <f>D16*0.35</f>
        <v>0</v>
      </c>
      <c r="I16" s="151">
        <f>C54</f>
        <v>34.403821470631044</v>
      </c>
      <c r="J16" s="125">
        <f t="shared" si="1"/>
        <v>0</v>
      </c>
      <c r="K16" s="127">
        <f t="shared" si="2"/>
        <v>0</v>
      </c>
    </row>
    <row r="17" spans="1:11" x14ac:dyDescent="0.25">
      <c r="A17" s="226" t="s">
        <v>213</v>
      </c>
      <c r="B17" s="122">
        <v>2</v>
      </c>
      <c r="C17" s="130">
        <v>0</v>
      </c>
      <c r="D17" s="122">
        <f>B17*C17</f>
        <v>0</v>
      </c>
      <c r="E17" s="222" t="s">
        <v>157</v>
      </c>
      <c r="F17" s="151">
        <f>C54</f>
        <v>34.403821470631044</v>
      </c>
      <c r="G17" s="223">
        <f t="shared" si="0"/>
        <v>0</v>
      </c>
      <c r="H17" s="126">
        <f>D17*0.35</f>
        <v>0</v>
      </c>
      <c r="I17" s="151">
        <f>C54</f>
        <v>34.403821470631044</v>
      </c>
      <c r="J17" s="125">
        <f t="shared" si="1"/>
        <v>0</v>
      </c>
      <c r="K17" s="127">
        <f t="shared" si="2"/>
        <v>0</v>
      </c>
    </row>
    <row r="18" spans="1:11" ht="16.5" thickBot="1" x14ac:dyDescent="0.3">
      <c r="A18" s="226" t="s">
        <v>214</v>
      </c>
      <c r="B18" s="122">
        <v>1.5</v>
      </c>
      <c r="C18" s="133">
        <f>SUM(C15:C15)</f>
        <v>0</v>
      </c>
      <c r="D18" s="134">
        <f t="shared" ref="D18" si="7">B18*C18</f>
        <v>0</v>
      </c>
      <c r="E18" s="135" t="s">
        <v>157</v>
      </c>
      <c r="F18" s="151">
        <f>C54</f>
        <v>34.403821470631044</v>
      </c>
      <c r="G18" s="225">
        <f t="shared" si="0"/>
        <v>0</v>
      </c>
      <c r="H18" s="136">
        <f t="shared" ref="H18" si="8">D18*0.35</f>
        <v>0</v>
      </c>
      <c r="I18" s="151">
        <f>C54</f>
        <v>34.403821470631044</v>
      </c>
      <c r="J18" s="125">
        <f t="shared" si="1"/>
        <v>0</v>
      </c>
      <c r="K18" s="127">
        <f t="shared" si="2"/>
        <v>0</v>
      </c>
    </row>
    <row r="19" spans="1:11" ht="16.5" thickBot="1" x14ac:dyDescent="0.3">
      <c r="A19" s="447" t="s">
        <v>102</v>
      </c>
      <c r="B19" s="447"/>
      <c r="C19" s="447"/>
      <c r="D19" s="447"/>
      <c r="E19" s="447"/>
      <c r="F19" s="447"/>
      <c r="G19" s="447"/>
      <c r="H19" s="447"/>
      <c r="I19" s="447"/>
      <c r="J19" s="447"/>
      <c r="K19" s="137">
        <f>SUM(K15:K18)</f>
        <v>0</v>
      </c>
    </row>
    <row r="20" spans="1:11" ht="8.25" customHeight="1" thickBot="1" x14ac:dyDescent="0.3">
      <c r="A20" s="492" t="s">
        <v>47</v>
      </c>
      <c r="B20" s="493"/>
      <c r="C20" s="493"/>
      <c r="D20" s="493"/>
      <c r="E20" s="493"/>
      <c r="F20" s="493"/>
      <c r="G20" s="493"/>
      <c r="H20" s="493"/>
      <c r="I20" s="493"/>
      <c r="J20" s="493"/>
      <c r="K20" s="493"/>
    </row>
    <row r="21" spans="1:11" ht="16.5" thickBot="1" x14ac:dyDescent="0.3">
      <c r="A21" s="479" t="s">
        <v>161</v>
      </c>
      <c r="B21" s="480"/>
      <c r="C21" s="480"/>
      <c r="D21" s="481"/>
      <c r="E21" s="78"/>
      <c r="F21" s="78"/>
      <c r="G21" s="78"/>
      <c r="H21" s="78"/>
      <c r="I21" s="78"/>
      <c r="J21" s="78"/>
      <c r="K21" s="78"/>
    </row>
    <row r="22" spans="1:11" ht="16.5" thickBot="1" x14ac:dyDescent="0.3">
      <c r="A22" s="104" t="s">
        <v>162</v>
      </c>
      <c r="B22" s="105" t="s">
        <v>163</v>
      </c>
      <c r="C22" s="106" t="s">
        <v>50</v>
      </c>
      <c r="D22" s="107" t="s">
        <v>112</v>
      </c>
      <c r="E22" s="108"/>
      <c r="F22" s="108"/>
      <c r="G22" s="108"/>
      <c r="H22" s="108"/>
      <c r="I22" s="108"/>
      <c r="J22" s="108"/>
      <c r="K22" s="108"/>
    </row>
    <row r="23" spans="1:11" x14ac:dyDescent="0.25">
      <c r="A23" s="109" t="s">
        <v>215</v>
      </c>
      <c r="B23" s="110">
        <v>4</v>
      </c>
      <c r="C23" s="111">
        <v>0</v>
      </c>
      <c r="D23" s="112">
        <f>B23*C23</f>
        <v>0</v>
      </c>
      <c r="E23" s="108"/>
      <c r="F23" s="108"/>
      <c r="G23" s="108"/>
      <c r="H23" s="108"/>
      <c r="I23" s="108"/>
      <c r="J23" s="108"/>
      <c r="K23" s="108"/>
    </row>
    <row r="24" spans="1:11" x14ac:dyDescent="0.25">
      <c r="A24" s="113" t="s">
        <v>216</v>
      </c>
      <c r="B24" s="114">
        <v>10</v>
      </c>
      <c r="C24" s="115">
        <v>0</v>
      </c>
      <c r="D24" s="112">
        <f t="shared" ref="D24:D30" si="9">B24*C24</f>
        <v>0</v>
      </c>
      <c r="E24" s="221"/>
      <c r="F24" s="221"/>
      <c r="G24" s="221"/>
      <c r="H24" s="221"/>
      <c r="I24" s="221"/>
      <c r="J24" s="221"/>
      <c r="K24" s="221"/>
    </row>
    <row r="25" spans="1:11" x14ac:dyDescent="0.25">
      <c r="A25" s="113" t="s">
        <v>217</v>
      </c>
      <c r="B25" s="114">
        <v>25</v>
      </c>
      <c r="C25" s="115">
        <v>0</v>
      </c>
      <c r="D25" s="112">
        <f t="shared" si="9"/>
        <v>0</v>
      </c>
      <c r="E25" s="221"/>
      <c r="F25" s="221"/>
      <c r="G25" s="221"/>
      <c r="H25" s="221"/>
      <c r="I25" s="221"/>
      <c r="J25" s="221"/>
      <c r="K25" s="221"/>
    </row>
    <row r="26" spans="1:11" x14ac:dyDescent="0.25">
      <c r="A26" s="116" t="s">
        <v>218</v>
      </c>
      <c r="B26" s="114">
        <v>5</v>
      </c>
      <c r="C26" s="115">
        <v>0</v>
      </c>
      <c r="D26" s="112">
        <f t="shared" si="9"/>
        <v>0</v>
      </c>
      <c r="E26" s="221"/>
      <c r="F26" s="221"/>
      <c r="G26" s="221"/>
      <c r="H26" s="221"/>
      <c r="I26" s="221"/>
      <c r="J26" s="221"/>
      <c r="K26" s="221"/>
    </row>
    <row r="27" spans="1:11" x14ac:dyDescent="0.25">
      <c r="A27" s="116" t="s">
        <v>219</v>
      </c>
      <c r="B27" s="114">
        <v>12</v>
      </c>
      <c r="C27" s="115">
        <v>0</v>
      </c>
      <c r="D27" s="112">
        <f t="shared" si="9"/>
        <v>0</v>
      </c>
      <c r="E27" s="221"/>
      <c r="F27" s="221"/>
      <c r="G27" s="221"/>
      <c r="H27" s="221"/>
      <c r="I27" s="221"/>
      <c r="J27" s="221"/>
      <c r="K27" s="221"/>
    </row>
    <row r="28" spans="1:11" x14ac:dyDescent="0.25">
      <c r="A28" s="116" t="s">
        <v>220</v>
      </c>
      <c r="B28" s="114">
        <v>30</v>
      </c>
      <c r="C28" s="115">
        <v>0</v>
      </c>
      <c r="D28" s="112">
        <f t="shared" si="9"/>
        <v>0</v>
      </c>
      <c r="E28" s="221"/>
      <c r="F28" s="221"/>
      <c r="G28" s="221"/>
      <c r="H28" s="221"/>
      <c r="I28" s="221"/>
      <c r="J28" s="221"/>
      <c r="K28" s="221"/>
    </row>
    <row r="29" spans="1:11" x14ac:dyDescent="0.25">
      <c r="A29" s="116" t="s">
        <v>221</v>
      </c>
      <c r="B29" s="114">
        <v>2</v>
      </c>
      <c r="C29" s="115">
        <v>0</v>
      </c>
      <c r="D29" s="112">
        <f t="shared" si="9"/>
        <v>0</v>
      </c>
      <c r="E29" s="221"/>
      <c r="F29" s="221"/>
      <c r="G29" s="221"/>
      <c r="H29" s="221"/>
      <c r="I29" s="221"/>
      <c r="J29" s="221"/>
      <c r="K29" s="221"/>
    </row>
    <row r="30" spans="1:11" x14ac:dyDescent="0.25">
      <c r="A30" s="116" t="s">
        <v>222</v>
      </c>
      <c r="B30" s="114">
        <v>4</v>
      </c>
      <c r="C30" s="115">
        <v>0</v>
      </c>
      <c r="D30" s="112">
        <f t="shared" si="9"/>
        <v>0</v>
      </c>
      <c r="E30" s="221"/>
      <c r="F30" s="221"/>
      <c r="G30" s="221"/>
      <c r="H30" s="221"/>
      <c r="I30" s="221"/>
      <c r="J30" s="221"/>
      <c r="K30" s="221"/>
    </row>
    <row r="31" spans="1:11" x14ac:dyDescent="0.25">
      <c r="A31" s="116" t="s">
        <v>223</v>
      </c>
      <c r="B31" s="114">
        <v>8</v>
      </c>
      <c r="C31" s="115">
        <v>0</v>
      </c>
      <c r="D31" s="112">
        <f t="shared" ref="D31" si="10">B31*C31</f>
        <v>0</v>
      </c>
      <c r="E31" s="221"/>
      <c r="F31" s="221"/>
      <c r="G31" s="221"/>
      <c r="H31" s="221"/>
      <c r="I31" s="221"/>
      <c r="J31" s="221"/>
      <c r="K31" s="221"/>
    </row>
    <row r="32" spans="1:11" x14ac:dyDescent="0.25">
      <c r="A32" s="227" t="s">
        <v>224</v>
      </c>
      <c r="B32" s="114">
        <v>9</v>
      </c>
      <c r="C32" s="115">
        <v>0</v>
      </c>
      <c r="D32" s="112">
        <f t="shared" ref="D32:D33" si="11">B32*C32</f>
        <v>0</v>
      </c>
      <c r="E32" s="108"/>
      <c r="F32" s="108"/>
      <c r="G32" s="108"/>
      <c r="H32" s="108"/>
      <c r="I32" s="108"/>
      <c r="J32" s="108"/>
      <c r="K32" s="108"/>
    </row>
    <row r="33" spans="1:11" ht="16.5" thickBot="1" x14ac:dyDescent="0.3">
      <c r="A33" s="227" t="s">
        <v>225</v>
      </c>
      <c r="B33" s="114">
        <v>4</v>
      </c>
      <c r="C33" s="115">
        <v>0</v>
      </c>
      <c r="D33" s="112">
        <f t="shared" si="11"/>
        <v>0</v>
      </c>
      <c r="E33" s="108"/>
      <c r="F33" s="108"/>
      <c r="G33" s="108"/>
      <c r="H33" s="108"/>
      <c r="I33" s="108"/>
      <c r="J33" s="108"/>
      <c r="K33" s="108"/>
    </row>
    <row r="34" spans="1:11" ht="16.5" thickBot="1" x14ac:dyDescent="0.3">
      <c r="A34" s="482" t="s">
        <v>102</v>
      </c>
      <c r="B34" s="483"/>
      <c r="C34" s="483"/>
      <c r="D34" s="117">
        <f>SUM(D23:D33)</f>
        <v>0</v>
      </c>
      <c r="E34" s="108"/>
      <c r="F34" s="108"/>
      <c r="G34" s="108"/>
      <c r="H34" s="108"/>
      <c r="I34" s="108"/>
      <c r="J34" s="108"/>
      <c r="K34" s="108"/>
    </row>
    <row r="35" spans="1:11" ht="12" customHeight="1" thickBot="1" x14ac:dyDescent="0.3">
      <c r="A35" s="77"/>
      <c r="B35" s="78"/>
      <c r="C35" s="78"/>
      <c r="D35" s="78"/>
      <c r="E35" s="78"/>
      <c r="F35" s="78"/>
      <c r="G35" s="78"/>
      <c r="H35" s="78"/>
      <c r="I35" s="78"/>
      <c r="J35" s="78"/>
      <c r="K35" s="78"/>
    </row>
    <row r="36" spans="1:11" ht="16.5" thickBot="1" x14ac:dyDescent="0.3">
      <c r="A36" s="489" t="s">
        <v>160</v>
      </c>
      <c r="B36" s="485"/>
      <c r="C36" s="490"/>
      <c r="D36" s="491"/>
    </row>
    <row r="37" spans="1:11" x14ac:dyDescent="0.25">
      <c r="A37" s="494" t="s">
        <v>140</v>
      </c>
      <c r="B37" s="495"/>
      <c r="C37" s="495"/>
      <c r="D37" s="496"/>
    </row>
    <row r="38" spans="1:11" x14ac:dyDescent="0.25">
      <c r="A38" s="93"/>
      <c r="B38" s="82" t="s">
        <v>156</v>
      </c>
      <c r="C38" s="83" t="s">
        <v>155</v>
      </c>
      <c r="D38" s="94" t="s">
        <v>141</v>
      </c>
    </row>
    <row r="39" spans="1:11" x14ac:dyDescent="0.25">
      <c r="A39" s="95" t="s">
        <v>8</v>
      </c>
      <c r="B39" s="459"/>
      <c r="C39" s="460"/>
      <c r="D39" s="497"/>
    </row>
    <row r="40" spans="1:11" x14ac:dyDescent="0.25">
      <c r="A40" s="96" t="s">
        <v>9</v>
      </c>
      <c r="B40" s="86">
        <v>40</v>
      </c>
      <c r="C40" s="86">
        <v>40</v>
      </c>
      <c r="D40" s="97">
        <v>40</v>
      </c>
    </row>
    <row r="41" spans="1:11" x14ac:dyDescent="0.25">
      <c r="A41" s="96" t="s">
        <v>10</v>
      </c>
      <c r="B41" s="86">
        <v>52</v>
      </c>
      <c r="C41" s="86">
        <v>52</v>
      </c>
      <c r="D41" s="97">
        <v>52</v>
      </c>
    </row>
    <row r="42" spans="1:11" x14ac:dyDescent="0.25">
      <c r="A42" s="98" t="s">
        <v>11</v>
      </c>
      <c r="B42" s="86">
        <f>B40*B41</f>
        <v>2080</v>
      </c>
      <c r="C42" s="86">
        <f t="shared" ref="C42:D42" si="12">C40*C41</f>
        <v>2080</v>
      </c>
      <c r="D42" s="97">
        <f t="shared" si="12"/>
        <v>2080</v>
      </c>
    </row>
    <row r="43" spans="1:11" x14ac:dyDescent="0.25">
      <c r="A43" s="98" t="s">
        <v>12</v>
      </c>
      <c r="B43" s="459"/>
      <c r="C43" s="460"/>
      <c r="D43" s="497"/>
    </row>
    <row r="44" spans="1:11" x14ac:dyDescent="0.25">
      <c r="A44" s="96" t="s">
        <v>13</v>
      </c>
      <c r="B44" s="86">
        <v>80</v>
      </c>
      <c r="C44" s="86">
        <v>80</v>
      </c>
      <c r="D44" s="97">
        <v>80</v>
      </c>
    </row>
    <row r="45" spans="1:11" x14ac:dyDescent="0.25">
      <c r="A45" s="96" t="s">
        <v>14</v>
      </c>
      <c r="B45" s="86">
        <v>104</v>
      </c>
      <c r="C45" s="86">
        <v>104</v>
      </c>
      <c r="D45" s="97">
        <v>104</v>
      </c>
    </row>
    <row r="46" spans="1:11" x14ac:dyDescent="0.25">
      <c r="A46" s="96" t="s">
        <v>15</v>
      </c>
      <c r="B46" s="86">
        <v>176.54</v>
      </c>
      <c r="C46" s="86">
        <v>176.54</v>
      </c>
      <c r="D46" s="97">
        <v>176.54</v>
      </c>
    </row>
    <row r="47" spans="1:11" x14ac:dyDescent="0.25">
      <c r="A47" s="96" t="s">
        <v>16</v>
      </c>
      <c r="B47" s="86">
        <f>C42*0.05</f>
        <v>104</v>
      </c>
      <c r="C47" s="86">
        <f>B42*0.05</f>
        <v>104</v>
      </c>
      <c r="D47" s="97">
        <f>D42*0.05</f>
        <v>104</v>
      </c>
    </row>
    <row r="48" spans="1:11" x14ac:dyDescent="0.25">
      <c r="A48" s="96" t="s">
        <v>17</v>
      </c>
      <c r="B48" s="86">
        <v>0</v>
      </c>
      <c r="C48" s="86">
        <f>B42*0.05</f>
        <v>104</v>
      </c>
      <c r="D48" s="97">
        <f>D42*0.05</f>
        <v>104</v>
      </c>
    </row>
    <row r="49" spans="1:4" x14ac:dyDescent="0.25">
      <c r="A49" s="96" t="s">
        <v>143</v>
      </c>
      <c r="B49" s="86">
        <v>0</v>
      </c>
      <c r="C49" s="86">
        <v>0</v>
      </c>
      <c r="D49" s="97">
        <f>D42*0.1</f>
        <v>208</v>
      </c>
    </row>
    <row r="50" spans="1:4" x14ac:dyDescent="0.25">
      <c r="A50" s="98" t="s">
        <v>18</v>
      </c>
      <c r="B50" s="86">
        <f>SUM(B44:B49)</f>
        <v>464.53999999999996</v>
      </c>
      <c r="C50" s="86">
        <f>SUM(C44:C49)</f>
        <v>568.54</v>
      </c>
      <c r="D50" s="97">
        <f>SUM(D44:D49)</f>
        <v>776.54</v>
      </c>
    </row>
    <row r="51" spans="1:4" x14ac:dyDescent="0.25">
      <c r="A51" s="99" t="s">
        <v>1</v>
      </c>
      <c r="B51" s="89">
        <f>C42-B50</f>
        <v>1615.46</v>
      </c>
      <c r="C51" s="89">
        <f>B42-C50</f>
        <v>1511.46</v>
      </c>
      <c r="D51" s="100">
        <f>D42-D50</f>
        <v>1303.46</v>
      </c>
    </row>
    <row r="52" spans="1:4" ht="6.75" customHeight="1" x14ac:dyDescent="0.25">
      <c r="A52" s="101"/>
      <c r="B52" s="459"/>
      <c r="C52" s="462"/>
      <c r="D52" s="478"/>
    </row>
    <row r="53" spans="1:4" x14ac:dyDescent="0.25">
      <c r="A53" s="102" t="s">
        <v>144</v>
      </c>
      <c r="B53" s="182"/>
      <c r="C53" s="182">
        <v>52000</v>
      </c>
      <c r="D53" s="228"/>
    </row>
    <row r="54" spans="1:4" ht="16.5" thickBot="1" x14ac:dyDescent="0.3">
      <c r="A54" s="103" t="s">
        <v>19</v>
      </c>
      <c r="B54" s="179"/>
      <c r="C54" s="179">
        <f>C53/C51</f>
        <v>34.403821470631044</v>
      </c>
      <c r="D54" s="181"/>
    </row>
  </sheetData>
  <mergeCells count="14">
    <mergeCell ref="B52:D52"/>
    <mergeCell ref="A21:D21"/>
    <mergeCell ref="A34:C34"/>
    <mergeCell ref="A3:K3"/>
    <mergeCell ref="A4:C4"/>
    <mergeCell ref="D4:G4"/>
    <mergeCell ref="H4:J4"/>
    <mergeCell ref="K4:K5"/>
    <mergeCell ref="A19:J19"/>
    <mergeCell ref="A36:D36"/>
    <mergeCell ref="A20:K20"/>
    <mergeCell ref="A37:D37"/>
    <mergeCell ref="B39:D39"/>
    <mergeCell ref="B43:D43"/>
  </mergeCells>
  <pageMargins left="0.25" right="0.25" top="0.25" bottom="0.2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selection activeCell="D22" sqref="D22"/>
    </sheetView>
  </sheetViews>
  <sheetFormatPr defaultRowHeight="15.75" x14ac:dyDescent="0.25"/>
  <cols>
    <col min="1" max="1" width="42.25" style="19" bestFit="1" customWidth="1"/>
    <col min="2" max="2" width="10.625" style="19" customWidth="1"/>
    <col min="3" max="3" width="3.625" style="19" customWidth="1"/>
    <col min="4" max="4" width="42.25" style="19" bestFit="1" customWidth="1"/>
    <col min="5" max="5" width="10.375" style="19" bestFit="1" customWidth="1"/>
    <col min="6" max="16384" width="9" style="19"/>
  </cols>
  <sheetData>
    <row r="1" spans="1:5" ht="23.25" x14ac:dyDescent="0.35">
      <c r="A1" s="501" t="s">
        <v>482</v>
      </c>
      <c r="B1" s="502"/>
      <c r="C1" s="198"/>
      <c r="D1" s="501" t="s">
        <v>483</v>
      </c>
      <c r="E1" s="502"/>
    </row>
    <row r="2" spans="1:5" x14ac:dyDescent="0.25">
      <c r="A2" s="199"/>
      <c r="B2" s="200" t="s">
        <v>51</v>
      </c>
      <c r="C2" s="3"/>
      <c r="D2" s="199"/>
      <c r="E2" s="200" t="s">
        <v>51</v>
      </c>
    </row>
    <row r="3" spans="1:5" x14ac:dyDescent="0.25">
      <c r="A3" s="499" t="s">
        <v>111</v>
      </c>
      <c r="B3" s="503"/>
      <c r="C3" s="3"/>
      <c r="D3" s="499" t="s">
        <v>111</v>
      </c>
      <c r="E3" s="503"/>
    </row>
    <row r="4" spans="1:5" x14ac:dyDescent="0.25">
      <c r="A4" s="436" t="s">
        <v>480</v>
      </c>
      <c r="B4" s="212">
        <v>0</v>
      </c>
      <c r="C4" s="3"/>
      <c r="D4" s="201" t="s">
        <v>480</v>
      </c>
      <c r="E4" s="212">
        <v>0</v>
      </c>
    </row>
    <row r="5" spans="1:5" ht="15.75" customHeight="1" x14ac:dyDescent="0.25">
      <c r="A5" s="499" t="s">
        <v>459</v>
      </c>
      <c r="B5" s="504"/>
      <c r="C5" s="3"/>
      <c r="D5" s="499" t="s">
        <v>468</v>
      </c>
      <c r="E5" s="504"/>
    </row>
    <row r="6" spans="1:5" x14ac:dyDescent="0.25">
      <c r="A6" s="207" t="s">
        <v>460</v>
      </c>
      <c r="B6" s="435"/>
      <c r="C6" s="3"/>
      <c r="D6" s="207" t="s">
        <v>469</v>
      </c>
      <c r="E6" s="427"/>
    </row>
    <row r="7" spans="1:5" x14ac:dyDescent="0.25">
      <c r="A7" s="207" t="s">
        <v>461</v>
      </c>
      <c r="B7" s="429"/>
      <c r="C7" s="3"/>
      <c r="D7" s="207" t="s">
        <v>184</v>
      </c>
      <c r="E7" s="428"/>
    </row>
    <row r="8" spans="1:5" x14ac:dyDescent="0.25">
      <c r="A8" s="424" t="s">
        <v>462</v>
      </c>
      <c r="B8" s="429">
        <f>B7</f>
        <v>0</v>
      </c>
      <c r="C8" s="3"/>
      <c r="D8" s="499" t="s">
        <v>191</v>
      </c>
      <c r="E8" s="500"/>
    </row>
    <row r="9" spans="1:5" x14ac:dyDescent="0.25">
      <c r="A9" s="499" t="s">
        <v>463</v>
      </c>
      <c r="B9" s="504"/>
      <c r="C9" s="3"/>
      <c r="D9" s="209" t="s">
        <v>470</v>
      </c>
      <c r="E9" s="210"/>
    </row>
    <row r="10" spans="1:5" x14ac:dyDescent="0.25">
      <c r="A10" s="207" t="s">
        <v>464</v>
      </c>
      <c r="B10" s="429"/>
      <c r="C10" s="3"/>
      <c r="D10" s="201" t="s">
        <v>471</v>
      </c>
      <c r="E10" s="210"/>
    </row>
    <row r="11" spans="1:5" x14ac:dyDescent="0.25">
      <c r="A11" s="499" t="s">
        <v>465</v>
      </c>
      <c r="B11" s="504"/>
      <c r="C11" s="3"/>
      <c r="D11" s="211" t="s">
        <v>475</v>
      </c>
      <c r="E11" s="210">
        <f>SUM(E9:E10)</f>
        <v>0</v>
      </c>
    </row>
    <row r="12" spans="1:5" x14ac:dyDescent="0.25">
      <c r="A12" s="207" t="s">
        <v>466</v>
      </c>
      <c r="B12" s="426"/>
      <c r="C12" s="3"/>
      <c r="D12" s="14" t="s">
        <v>47</v>
      </c>
      <c r="E12" s="14"/>
    </row>
    <row r="13" spans="1:5" x14ac:dyDescent="0.25">
      <c r="A13" s="207" t="s">
        <v>477</v>
      </c>
      <c r="B13" s="429"/>
      <c r="C13" s="3"/>
      <c r="D13" s="420" t="s">
        <v>476</v>
      </c>
      <c r="E13" s="210"/>
    </row>
    <row r="14" spans="1:5" x14ac:dyDescent="0.25">
      <c r="A14" s="424" t="s">
        <v>467</v>
      </c>
      <c r="B14" s="425">
        <f>B12*B13</f>
        <v>0</v>
      </c>
      <c r="C14" s="3"/>
      <c r="D14" s="214" t="s">
        <v>197</v>
      </c>
      <c r="E14" s="210"/>
    </row>
    <row r="15" spans="1:5" x14ac:dyDescent="0.25">
      <c r="A15" s="499" t="s">
        <v>468</v>
      </c>
      <c r="B15" s="504"/>
      <c r="C15" s="3"/>
      <c r="D15" s="3" t="s">
        <v>47</v>
      </c>
      <c r="E15" s="3"/>
    </row>
    <row r="16" spans="1:5" x14ac:dyDescent="0.25">
      <c r="A16" s="207" t="s">
        <v>469</v>
      </c>
      <c r="B16" s="427"/>
      <c r="C16" s="3"/>
      <c r="D16" s="439" t="s">
        <v>101</v>
      </c>
      <c r="E16" s="498"/>
    </row>
    <row r="17" spans="1:3" x14ac:dyDescent="0.25">
      <c r="A17" s="207" t="s">
        <v>184</v>
      </c>
      <c r="B17" s="428"/>
      <c r="C17" s="3"/>
    </row>
    <row r="18" spans="1:3" x14ac:dyDescent="0.25">
      <c r="A18" s="499" t="s">
        <v>191</v>
      </c>
      <c r="B18" s="500"/>
      <c r="C18" s="3"/>
    </row>
    <row r="19" spans="1:3" x14ac:dyDescent="0.25">
      <c r="A19" s="209" t="s">
        <v>470</v>
      </c>
      <c r="B19" s="210"/>
      <c r="C19" s="3"/>
    </row>
    <row r="20" spans="1:3" x14ac:dyDescent="0.25">
      <c r="A20" s="201" t="s">
        <v>471</v>
      </c>
      <c r="B20" s="210"/>
      <c r="C20" s="3"/>
    </row>
    <row r="21" spans="1:3" x14ac:dyDescent="0.25">
      <c r="A21" s="201" t="s">
        <v>472</v>
      </c>
      <c r="B21" s="210">
        <f>B8</f>
        <v>0</v>
      </c>
      <c r="C21" s="3"/>
    </row>
    <row r="22" spans="1:3" x14ac:dyDescent="0.25">
      <c r="A22" s="201" t="s">
        <v>473</v>
      </c>
      <c r="B22" s="210">
        <f>B10</f>
        <v>0</v>
      </c>
      <c r="C22" s="3"/>
    </row>
    <row r="23" spans="1:3" x14ac:dyDescent="0.25">
      <c r="A23" s="201" t="s">
        <v>474</v>
      </c>
      <c r="B23" s="210">
        <f>B14</f>
        <v>0</v>
      </c>
      <c r="C23" s="3"/>
    </row>
    <row r="24" spans="1:3" x14ac:dyDescent="0.25">
      <c r="A24" s="211" t="s">
        <v>475</v>
      </c>
      <c r="B24" s="210">
        <f>SUM(B19:B23)</f>
        <v>0</v>
      </c>
      <c r="C24" s="3"/>
    </row>
    <row r="25" spans="1:3" x14ac:dyDescent="0.25">
      <c r="A25" s="14" t="s">
        <v>47</v>
      </c>
      <c r="B25" s="14"/>
      <c r="C25" s="14"/>
    </row>
    <row r="26" spans="1:3" ht="22.5" x14ac:dyDescent="0.3">
      <c r="A26" s="419" t="s">
        <v>476</v>
      </c>
      <c r="B26" s="210"/>
      <c r="C26" s="14"/>
    </row>
    <row r="27" spans="1:3" x14ac:dyDescent="0.25">
      <c r="A27" s="214" t="s">
        <v>197</v>
      </c>
      <c r="B27" s="210"/>
      <c r="C27" s="14"/>
    </row>
    <row r="28" spans="1:3" ht="9.75" customHeight="1" x14ac:dyDescent="0.25">
      <c r="A28" s="3" t="s">
        <v>47</v>
      </c>
      <c r="B28" s="3"/>
      <c r="C28" s="3"/>
    </row>
    <row r="29" spans="1:3" ht="44.25" customHeight="1" x14ac:dyDescent="0.25">
      <c r="A29" s="439" t="s">
        <v>101</v>
      </c>
      <c r="B29" s="498"/>
      <c r="C29" s="421"/>
    </row>
    <row r="32" spans="1:3" x14ac:dyDescent="0.25">
      <c r="A32" s="72"/>
      <c r="B32" s="74"/>
    </row>
    <row r="33" spans="1:3" x14ac:dyDescent="0.25">
      <c r="A33" s="76" t="s">
        <v>47</v>
      </c>
      <c r="B33" s="74"/>
    </row>
    <row r="34" spans="1:3" ht="32.25" customHeight="1" x14ac:dyDescent="0.25"/>
    <row r="35" spans="1:3" x14ac:dyDescent="0.25">
      <c r="A35" s="417"/>
      <c r="B35" s="418"/>
      <c r="C35" s="418"/>
    </row>
    <row r="36" spans="1:3" x14ac:dyDescent="0.25">
      <c r="A36" s="417"/>
      <c r="B36" s="418"/>
      <c r="C36" s="418"/>
    </row>
  </sheetData>
  <mergeCells count="13">
    <mergeCell ref="D16:E16"/>
    <mergeCell ref="A29:B29"/>
    <mergeCell ref="A18:B18"/>
    <mergeCell ref="D1:E1"/>
    <mergeCell ref="D3:E3"/>
    <mergeCell ref="D5:E5"/>
    <mergeCell ref="D8:E8"/>
    <mergeCell ref="A1:B1"/>
    <mergeCell ref="A3:B3"/>
    <mergeCell ref="A5:B5"/>
    <mergeCell ref="A9:B9"/>
    <mergeCell ref="A11:B11"/>
    <mergeCell ref="A15:B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workbookViewId="0">
      <selection activeCell="B4" sqref="B4"/>
    </sheetView>
  </sheetViews>
  <sheetFormatPr defaultRowHeight="15.75" x14ac:dyDescent="0.25"/>
  <cols>
    <col min="1" max="1" width="48.125" style="19" bestFit="1" customWidth="1"/>
    <col min="2" max="2" width="10.625" style="19" customWidth="1"/>
    <col min="3" max="3" width="3.625" style="19" customWidth="1"/>
    <col min="4" max="4" width="48.5" style="19" customWidth="1"/>
    <col min="5" max="5" width="10.375" style="19" bestFit="1" customWidth="1"/>
    <col min="6" max="16384" width="9" style="19"/>
  </cols>
  <sheetData>
    <row r="1" spans="1:6" ht="23.25" x14ac:dyDescent="0.35">
      <c r="A1" s="501" t="s">
        <v>194</v>
      </c>
      <c r="B1" s="505"/>
      <c r="C1" s="198"/>
      <c r="D1" s="501" t="s">
        <v>195</v>
      </c>
      <c r="E1" s="505"/>
    </row>
    <row r="2" spans="1:6" x14ac:dyDescent="0.25">
      <c r="A2" s="199"/>
      <c r="B2" s="200" t="s">
        <v>51</v>
      </c>
      <c r="C2" s="3"/>
      <c r="D2" s="199"/>
      <c r="E2" s="200" t="s">
        <v>51</v>
      </c>
      <c r="F2" s="3"/>
    </row>
    <row r="3" spans="1:6" x14ac:dyDescent="0.25">
      <c r="A3" s="499" t="s">
        <v>73</v>
      </c>
      <c r="B3" s="503"/>
      <c r="C3" s="3"/>
      <c r="D3" s="499" t="s">
        <v>73</v>
      </c>
      <c r="E3" s="503"/>
      <c r="F3" s="3"/>
    </row>
    <row r="4" spans="1:6" x14ac:dyDescent="0.25">
      <c r="A4" s="201" t="s">
        <v>105</v>
      </c>
      <c r="B4" s="212">
        <v>0</v>
      </c>
      <c r="C4" s="3"/>
      <c r="D4" s="201" t="s">
        <v>105</v>
      </c>
      <c r="E4" s="212">
        <v>0</v>
      </c>
      <c r="F4" s="3"/>
    </row>
    <row r="5" spans="1:6" ht="15.75" customHeight="1" x14ac:dyDescent="0.25">
      <c r="A5" s="201" t="s">
        <v>75</v>
      </c>
      <c r="B5" s="212">
        <v>0</v>
      </c>
      <c r="C5" s="3"/>
      <c r="D5" s="201" t="s">
        <v>75</v>
      </c>
      <c r="E5" s="212">
        <v>0</v>
      </c>
      <c r="F5" s="3"/>
    </row>
    <row r="6" spans="1:6" x14ac:dyDescent="0.25">
      <c r="A6" s="203" t="s">
        <v>188</v>
      </c>
      <c r="B6" s="204">
        <v>0</v>
      </c>
      <c r="C6" s="3"/>
      <c r="D6" s="201" t="s">
        <v>76</v>
      </c>
      <c r="E6" s="212">
        <v>0</v>
      </c>
      <c r="F6" s="3"/>
    </row>
    <row r="7" spans="1:6" x14ac:dyDescent="0.25">
      <c r="A7" s="201" t="s">
        <v>77</v>
      </c>
      <c r="B7" s="212">
        <v>0</v>
      </c>
      <c r="C7" s="3"/>
      <c r="D7" s="201" t="s">
        <v>77</v>
      </c>
      <c r="E7" s="212">
        <v>0</v>
      </c>
      <c r="F7" s="3"/>
    </row>
    <row r="8" spans="1:6" x14ac:dyDescent="0.25">
      <c r="A8" s="201" t="s">
        <v>78</v>
      </c>
      <c r="B8" s="212">
        <v>0</v>
      </c>
      <c r="C8" s="3"/>
      <c r="D8" s="201" t="s">
        <v>78</v>
      </c>
      <c r="E8" s="212">
        <v>0</v>
      </c>
      <c r="F8" s="3"/>
    </row>
    <row r="9" spans="1:6" x14ac:dyDescent="0.25">
      <c r="A9" s="201" t="s">
        <v>174</v>
      </c>
      <c r="B9" s="212">
        <v>0</v>
      </c>
      <c r="C9" s="3"/>
      <c r="D9" s="201" t="s">
        <v>174</v>
      </c>
      <c r="E9" s="212">
        <v>0</v>
      </c>
      <c r="F9" s="3"/>
    </row>
    <row r="10" spans="1:6" x14ac:dyDescent="0.25">
      <c r="A10" s="201" t="s">
        <v>175</v>
      </c>
      <c r="B10" s="212">
        <v>0</v>
      </c>
      <c r="C10" s="3"/>
      <c r="D10" s="201" t="s">
        <v>175</v>
      </c>
      <c r="E10" s="212">
        <v>0</v>
      </c>
      <c r="F10" s="3"/>
    </row>
    <row r="11" spans="1:6" x14ac:dyDescent="0.25">
      <c r="A11" s="201" t="s">
        <v>90</v>
      </c>
      <c r="B11" s="212">
        <v>0</v>
      </c>
      <c r="C11" s="3"/>
      <c r="D11" s="201" t="s">
        <v>90</v>
      </c>
      <c r="E11" s="212">
        <v>0</v>
      </c>
      <c r="F11" s="3"/>
    </row>
    <row r="12" spans="1:6" x14ac:dyDescent="0.25">
      <c r="A12" s="506" t="s">
        <v>74</v>
      </c>
      <c r="B12" s="500"/>
      <c r="C12" s="3"/>
      <c r="D12" s="506" t="s">
        <v>74</v>
      </c>
      <c r="E12" s="500"/>
      <c r="F12" s="3"/>
    </row>
    <row r="13" spans="1:6" x14ac:dyDescent="0.25">
      <c r="A13" s="205" t="s">
        <v>79</v>
      </c>
      <c r="B13" s="212">
        <v>0</v>
      </c>
      <c r="C13" s="3"/>
      <c r="D13" s="205" t="s">
        <v>79</v>
      </c>
      <c r="E13" s="212">
        <v>0</v>
      </c>
      <c r="F13" s="3"/>
    </row>
    <row r="14" spans="1:6" x14ac:dyDescent="0.25">
      <c r="A14" s="205" t="s">
        <v>297</v>
      </c>
      <c r="B14" s="212">
        <v>0</v>
      </c>
      <c r="C14" s="3"/>
      <c r="D14" s="205" t="s">
        <v>297</v>
      </c>
      <c r="E14" s="212"/>
      <c r="F14" s="3"/>
    </row>
    <row r="15" spans="1:6" x14ac:dyDescent="0.25">
      <c r="A15" s="205" t="s">
        <v>80</v>
      </c>
      <c r="B15" s="212">
        <v>0</v>
      </c>
      <c r="C15" s="3"/>
      <c r="D15" s="205" t="s">
        <v>80</v>
      </c>
      <c r="E15" s="212">
        <v>0</v>
      </c>
      <c r="F15" s="3"/>
    </row>
    <row r="16" spans="1:6" x14ac:dyDescent="0.25">
      <c r="A16" s="201" t="s">
        <v>88</v>
      </c>
      <c r="B16" s="212">
        <v>0</v>
      </c>
      <c r="C16" s="3"/>
      <c r="D16" s="201" t="s">
        <v>189</v>
      </c>
      <c r="E16" s="212">
        <v>0</v>
      </c>
      <c r="F16" s="3"/>
    </row>
    <row r="17" spans="1:6" x14ac:dyDescent="0.25">
      <c r="A17" s="209" t="s">
        <v>451</v>
      </c>
      <c r="B17" s="434"/>
      <c r="C17" s="3"/>
      <c r="D17" s="209" t="s">
        <v>451</v>
      </c>
      <c r="E17" s="434"/>
      <c r="F17" s="3"/>
    </row>
    <row r="18" spans="1:6" x14ac:dyDescent="0.25">
      <c r="A18" s="209" t="s">
        <v>452</v>
      </c>
      <c r="B18" s="434"/>
      <c r="C18" s="3"/>
      <c r="D18" s="209" t="s">
        <v>452</v>
      </c>
      <c r="E18" s="434"/>
      <c r="F18" s="3"/>
    </row>
    <row r="19" spans="1:6" x14ac:dyDescent="0.25">
      <c r="A19" s="206" t="s">
        <v>106</v>
      </c>
      <c r="B19" s="202"/>
      <c r="C19" s="3"/>
      <c r="D19" s="206" t="s">
        <v>106</v>
      </c>
      <c r="E19" s="202"/>
      <c r="F19" s="3"/>
    </row>
    <row r="20" spans="1:6" x14ac:dyDescent="0.25">
      <c r="A20" s="207" t="s">
        <v>99</v>
      </c>
      <c r="B20" s="208">
        <f>DLC_LaborDetailsDONTEDIT!D23</f>
        <v>0</v>
      </c>
      <c r="C20" s="3"/>
      <c r="D20" s="207" t="s">
        <v>185</v>
      </c>
      <c r="E20" s="208">
        <f>DLC_LaborDetailsDONTEDIT!I19</f>
        <v>0</v>
      </c>
      <c r="F20" s="3"/>
    </row>
    <row r="21" spans="1:6" x14ac:dyDescent="0.25">
      <c r="A21" s="207" t="s">
        <v>184</v>
      </c>
      <c r="B21" s="208">
        <f>B20*0.35</f>
        <v>0</v>
      </c>
      <c r="C21" s="3"/>
      <c r="D21" s="207" t="s">
        <v>184</v>
      </c>
      <c r="E21" s="208">
        <f>E20*0.35</f>
        <v>0</v>
      </c>
      <c r="F21" s="3"/>
    </row>
    <row r="22" spans="1:6" x14ac:dyDescent="0.25">
      <c r="A22" s="206" t="s">
        <v>82</v>
      </c>
      <c r="B22" s="202"/>
      <c r="C22" s="3"/>
      <c r="D22" s="206" t="s">
        <v>82</v>
      </c>
      <c r="E22" s="202"/>
      <c r="F22" s="3"/>
    </row>
    <row r="23" spans="1:6" x14ac:dyDescent="0.25">
      <c r="A23" s="207" t="s">
        <v>22</v>
      </c>
      <c r="B23" s="202">
        <v>0</v>
      </c>
      <c r="C23" s="3"/>
      <c r="D23" s="207" t="s">
        <v>22</v>
      </c>
      <c r="E23" s="202">
        <v>0</v>
      </c>
      <c r="F23" s="3"/>
    </row>
    <row r="24" spans="1:6" x14ac:dyDescent="0.25">
      <c r="A24" s="207" t="s">
        <v>21</v>
      </c>
      <c r="B24" s="202">
        <v>0</v>
      </c>
      <c r="C24" s="3"/>
      <c r="D24" s="207" t="s">
        <v>21</v>
      </c>
      <c r="E24" s="202">
        <v>0</v>
      </c>
      <c r="F24" s="3"/>
    </row>
    <row r="25" spans="1:6" x14ac:dyDescent="0.25">
      <c r="A25" s="207" t="s">
        <v>20</v>
      </c>
      <c r="B25" s="202">
        <v>0</v>
      </c>
      <c r="C25" s="3"/>
      <c r="D25" s="207" t="s">
        <v>20</v>
      </c>
      <c r="E25" s="202">
        <v>0</v>
      </c>
      <c r="F25" s="3"/>
    </row>
    <row r="26" spans="1:6" x14ac:dyDescent="0.25">
      <c r="A26" s="499" t="s">
        <v>191</v>
      </c>
      <c r="B26" s="500"/>
      <c r="C26" s="3"/>
      <c r="D26" s="499" t="s">
        <v>191</v>
      </c>
      <c r="E26" s="500"/>
      <c r="F26" s="3"/>
    </row>
    <row r="27" spans="1:6" x14ac:dyDescent="0.25">
      <c r="A27" s="209" t="s">
        <v>103</v>
      </c>
      <c r="B27" s="210">
        <f>DLC_LaborDetailsDONTEDIT!D30</f>
        <v>0</v>
      </c>
      <c r="C27" s="3"/>
      <c r="D27" s="209" t="s">
        <v>187</v>
      </c>
      <c r="E27" s="210">
        <f>DLC_LaborDetailsDONTEDIT!I30</f>
        <v>0</v>
      </c>
      <c r="F27" s="3"/>
    </row>
    <row r="28" spans="1:6" x14ac:dyDescent="0.25">
      <c r="A28" s="201" t="s">
        <v>107</v>
      </c>
      <c r="B28" s="210">
        <f>DLC_LaborDetailsDONTEDIT!D35</f>
        <v>0</v>
      </c>
      <c r="C28" s="3"/>
      <c r="D28" s="201" t="s">
        <v>190</v>
      </c>
      <c r="E28" s="210">
        <f>DLC_LaborDetailsDONTEDIT!I35</f>
        <v>0</v>
      </c>
      <c r="F28" s="3"/>
    </row>
    <row r="29" spans="1:6" x14ac:dyDescent="0.25">
      <c r="A29" s="211" t="s">
        <v>192</v>
      </c>
      <c r="B29" s="210">
        <f>B27+B28</f>
        <v>0</v>
      </c>
      <c r="C29" s="3"/>
      <c r="D29" s="211" t="s">
        <v>192</v>
      </c>
      <c r="E29" s="210">
        <f>E27+E28</f>
        <v>0</v>
      </c>
      <c r="F29" s="3"/>
    </row>
    <row r="30" spans="1:6" ht="22.5" customHeight="1" x14ac:dyDescent="0.25">
      <c r="A30" s="14" t="s">
        <v>47</v>
      </c>
      <c r="B30" s="14"/>
      <c r="C30" s="14"/>
      <c r="D30" s="14"/>
      <c r="E30" s="14"/>
      <c r="F30" s="3"/>
    </row>
    <row r="31" spans="1:6" ht="22.5" x14ac:dyDescent="0.3">
      <c r="A31" s="213" t="s">
        <v>196</v>
      </c>
      <c r="B31" s="210"/>
      <c r="C31" s="14"/>
      <c r="D31" s="14"/>
      <c r="E31" s="14"/>
      <c r="F31" s="3"/>
    </row>
    <row r="32" spans="1:6" x14ac:dyDescent="0.25">
      <c r="A32" s="214" t="s">
        <v>197</v>
      </c>
      <c r="B32" s="210">
        <f>DigitalStorageDetailsDONTEDIT!B24*2</f>
        <v>0</v>
      </c>
      <c r="C32" s="14"/>
      <c r="D32" s="14"/>
      <c r="E32" s="14"/>
      <c r="F32" s="3"/>
    </row>
    <row r="33" spans="1:6" x14ac:dyDescent="0.25">
      <c r="A33" s="3" t="s">
        <v>47</v>
      </c>
      <c r="B33" s="3"/>
      <c r="C33" s="3"/>
      <c r="D33" s="3"/>
      <c r="E33" s="3"/>
      <c r="F33" s="3"/>
    </row>
    <row r="34" spans="1:6" ht="44.25" customHeight="1" x14ac:dyDescent="0.25">
      <c r="A34" s="439" t="s">
        <v>101</v>
      </c>
      <c r="B34" s="498"/>
      <c r="C34" s="498"/>
      <c r="D34" s="498"/>
      <c r="E34" s="80"/>
    </row>
    <row r="37" spans="1:6" x14ac:dyDescent="0.25">
      <c r="A37" s="72"/>
      <c r="B37" s="74"/>
    </row>
    <row r="38" spans="1:6" x14ac:dyDescent="0.25">
      <c r="A38" s="76" t="s">
        <v>47</v>
      </c>
      <c r="B38" s="74"/>
    </row>
    <row r="39" spans="1:6" ht="32.25" customHeight="1" x14ac:dyDescent="0.25"/>
    <row r="40" spans="1:6" x14ac:dyDescent="0.25">
      <c r="A40" s="75"/>
      <c r="B40" s="68"/>
      <c r="C40" s="68"/>
      <c r="D40" s="68"/>
      <c r="E40" s="68"/>
    </row>
    <row r="41" spans="1:6" x14ac:dyDescent="0.25">
      <c r="A41" s="75"/>
      <c r="B41" s="68"/>
      <c r="C41" s="68"/>
      <c r="D41" s="68"/>
      <c r="E41" s="68"/>
    </row>
  </sheetData>
  <mergeCells count="9">
    <mergeCell ref="D1:E1"/>
    <mergeCell ref="D12:E12"/>
    <mergeCell ref="D26:E26"/>
    <mergeCell ref="A34:D34"/>
    <mergeCell ref="A1:B1"/>
    <mergeCell ref="A3:B3"/>
    <mergeCell ref="A12:B12"/>
    <mergeCell ref="A26:B26"/>
    <mergeCell ref="D3:E3"/>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18" workbookViewId="0">
      <selection activeCell="D28" sqref="D28"/>
    </sheetView>
  </sheetViews>
  <sheetFormatPr defaultRowHeight="15" x14ac:dyDescent="0.25"/>
  <cols>
    <col min="1" max="1" width="48.25" style="3" bestFit="1" customWidth="1"/>
    <col min="2" max="2" width="9.625" style="3" customWidth="1"/>
    <col min="3" max="3" width="8.375" style="3" bestFit="1" customWidth="1"/>
    <col min="4" max="4" width="10.75" style="3" customWidth="1"/>
    <col min="5" max="5" width="4" style="3" customWidth="1"/>
    <col min="6" max="6" width="48.25" style="3" bestFit="1" customWidth="1"/>
    <col min="7" max="16384" width="9" style="3"/>
  </cols>
  <sheetData>
    <row r="1" spans="1:9" ht="23.25" x14ac:dyDescent="0.35">
      <c r="A1" s="196" t="s">
        <v>182</v>
      </c>
      <c r="B1" s="197"/>
      <c r="C1" s="198"/>
      <c r="D1" s="198"/>
      <c r="E1" s="198"/>
      <c r="F1" s="196" t="s">
        <v>183</v>
      </c>
      <c r="G1" s="2"/>
    </row>
    <row r="2" spans="1:9" ht="9.75" customHeight="1" x14ac:dyDescent="0.3">
      <c r="A2" s="1"/>
      <c r="B2" s="2"/>
      <c r="F2" s="1"/>
      <c r="G2" s="2"/>
    </row>
    <row r="3" spans="1:9" ht="15.75" x14ac:dyDescent="0.25">
      <c r="A3" s="508" t="s">
        <v>49</v>
      </c>
      <c r="B3" s="509"/>
      <c r="C3" s="510"/>
      <c r="D3" s="511"/>
      <c r="F3" s="508" t="s">
        <v>49</v>
      </c>
      <c r="G3" s="509"/>
      <c r="H3" s="510"/>
      <c r="I3" s="511"/>
    </row>
    <row r="4" spans="1:9" ht="30" x14ac:dyDescent="0.25">
      <c r="A4" s="188"/>
      <c r="B4" s="189" t="s">
        <v>51</v>
      </c>
      <c r="C4" s="17" t="s">
        <v>72</v>
      </c>
      <c r="D4" s="17" t="s">
        <v>52</v>
      </c>
      <c r="F4" s="188"/>
      <c r="G4" s="189" t="s">
        <v>51</v>
      </c>
      <c r="H4" s="17" t="s">
        <v>72</v>
      </c>
      <c r="I4" s="17" t="s">
        <v>52</v>
      </c>
    </row>
    <row r="5" spans="1:9" x14ac:dyDescent="0.25">
      <c r="A5" s="5" t="s">
        <v>0</v>
      </c>
      <c r="B5" s="16">
        <f>DLC_Total_Labor_Storage!B4</f>
        <v>0</v>
      </c>
      <c r="C5" s="18">
        <v>0.09</v>
      </c>
      <c r="D5" s="16">
        <f>B5*C5</f>
        <v>0</v>
      </c>
      <c r="F5" s="5" t="s">
        <v>0</v>
      </c>
      <c r="G5" s="16">
        <f>DLC_Total_Labor_Storage!E4</f>
        <v>0</v>
      </c>
      <c r="H5" s="18">
        <v>0.09</v>
      </c>
      <c r="I5" s="16">
        <f>G5*H5</f>
        <v>0</v>
      </c>
    </row>
    <row r="6" spans="1:9" x14ac:dyDescent="0.25">
      <c r="A6" s="5" t="s">
        <v>44</v>
      </c>
      <c r="B6" s="16">
        <f>DLC_Total_Labor_Storage!B5</f>
        <v>0</v>
      </c>
      <c r="C6" s="18">
        <v>0.09</v>
      </c>
      <c r="D6" s="16">
        <f t="shared" ref="D6:D18" si="0">B6*C6</f>
        <v>0</v>
      </c>
      <c r="F6" s="5" t="s">
        <v>44</v>
      </c>
      <c r="G6" s="16">
        <f>DLC_Total_Labor_Storage!E5</f>
        <v>0</v>
      </c>
      <c r="H6" s="18">
        <v>0.09</v>
      </c>
      <c r="I6" s="16">
        <f t="shared" ref="I6:I18" si="1">G6*H6</f>
        <v>0</v>
      </c>
    </row>
    <row r="7" spans="1:9" x14ac:dyDescent="0.25">
      <c r="A7" s="5" t="s">
        <v>46</v>
      </c>
      <c r="B7" s="16">
        <f>DLC_Total_Labor_Storage!B6</f>
        <v>0</v>
      </c>
      <c r="C7" s="18">
        <v>2.5</v>
      </c>
      <c r="D7" s="16">
        <f t="shared" si="0"/>
        <v>0</v>
      </c>
      <c r="F7" s="5" t="s">
        <v>46</v>
      </c>
      <c r="G7" s="16">
        <f>DLC_Total_Labor_Storage!E6</f>
        <v>0</v>
      </c>
      <c r="H7" s="18">
        <v>2.5</v>
      </c>
      <c r="I7" s="16">
        <f t="shared" si="1"/>
        <v>0</v>
      </c>
    </row>
    <row r="8" spans="1:9" x14ac:dyDescent="0.25">
      <c r="A8" s="5" t="s">
        <v>43</v>
      </c>
      <c r="B8" s="16">
        <f>DLC_Total_Labor_Storage!B7</f>
        <v>0</v>
      </c>
      <c r="C8" s="18">
        <v>7</v>
      </c>
      <c r="D8" s="16">
        <f>B8*C8</f>
        <v>0</v>
      </c>
      <c r="F8" s="5" t="s">
        <v>43</v>
      </c>
      <c r="G8" s="16">
        <f>DLC_Total_Labor_Storage!E7</f>
        <v>0</v>
      </c>
      <c r="H8" s="18">
        <v>7</v>
      </c>
      <c r="I8" s="16">
        <f t="shared" si="1"/>
        <v>0</v>
      </c>
    </row>
    <row r="9" spans="1:9" x14ac:dyDescent="0.25">
      <c r="A9" s="5" t="s">
        <v>45</v>
      </c>
      <c r="B9" s="16">
        <f>DLC_Total_Labor_Storage!B8</f>
        <v>0</v>
      </c>
      <c r="C9" s="18">
        <v>2</v>
      </c>
      <c r="D9" s="16">
        <f>B9*C9</f>
        <v>0</v>
      </c>
      <c r="F9" s="5" t="s">
        <v>45</v>
      </c>
      <c r="G9" s="16">
        <f>DLC_Total_Labor_Storage!E8</f>
        <v>0</v>
      </c>
      <c r="H9" s="18">
        <v>2</v>
      </c>
      <c r="I9" s="16">
        <f t="shared" si="1"/>
        <v>0</v>
      </c>
    </row>
    <row r="10" spans="1:9" x14ac:dyDescent="0.25">
      <c r="A10" s="5" t="s">
        <v>174</v>
      </c>
      <c r="B10" s="16">
        <f>DLC_Total_Labor_Storage!B9</f>
        <v>0</v>
      </c>
      <c r="C10" s="18">
        <v>0.109</v>
      </c>
      <c r="D10" s="16">
        <f t="shared" si="0"/>
        <v>0</v>
      </c>
      <c r="F10" s="5" t="s">
        <v>174</v>
      </c>
      <c r="G10" s="16">
        <f>DLC_Total_Labor_Storage!E9</f>
        <v>0</v>
      </c>
      <c r="H10" s="18">
        <v>0.109</v>
      </c>
      <c r="I10" s="16">
        <f t="shared" si="1"/>
        <v>0</v>
      </c>
    </row>
    <row r="11" spans="1:9" x14ac:dyDescent="0.25">
      <c r="A11" s="5" t="s">
        <v>175</v>
      </c>
      <c r="B11" s="16">
        <f>DLC_Total_Labor_Storage!B10</f>
        <v>0</v>
      </c>
      <c r="C11" s="18">
        <v>0.39200000000000002</v>
      </c>
      <c r="D11" s="16">
        <f t="shared" si="0"/>
        <v>0</v>
      </c>
      <c r="F11" s="5" t="s">
        <v>175</v>
      </c>
      <c r="G11" s="16">
        <f>DLC_Total_Labor_Storage!E10</f>
        <v>0</v>
      </c>
      <c r="H11" s="18">
        <v>0.39200000000000002</v>
      </c>
      <c r="I11" s="16">
        <f t="shared" si="1"/>
        <v>0</v>
      </c>
    </row>
    <row r="12" spans="1:9" x14ac:dyDescent="0.25">
      <c r="A12" s="5" t="s">
        <v>48</v>
      </c>
      <c r="B12" s="16">
        <f>DLC_Total_Labor_Storage!B11</f>
        <v>0</v>
      </c>
      <c r="C12" s="18">
        <v>2.5000000000000001E-2</v>
      </c>
      <c r="D12" s="16">
        <f t="shared" si="0"/>
        <v>0</v>
      </c>
      <c r="F12" s="5" t="s">
        <v>48</v>
      </c>
      <c r="G12" s="16">
        <f>DLC_Total_Labor_Storage!E11</f>
        <v>0</v>
      </c>
      <c r="H12" s="18">
        <v>2.5000000000000001E-2</v>
      </c>
      <c r="I12" s="16">
        <f t="shared" si="1"/>
        <v>0</v>
      </c>
    </row>
    <row r="13" spans="1:9" x14ac:dyDescent="0.25">
      <c r="A13" s="190" t="s">
        <v>166</v>
      </c>
      <c r="B13" s="16">
        <f>DLC_Total_Labor_Storage!B13</f>
        <v>0</v>
      </c>
      <c r="C13" s="18">
        <v>5</v>
      </c>
      <c r="D13" s="16">
        <f t="shared" si="0"/>
        <v>0</v>
      </c>
      <c r="F13" s="190" t="s">
        <v>166</v>
      </c>
      <c r="G13" s="16">
        <f>DLC_Total_Labor_Storage!E13</f>
        <v>0</v>
      </c>
      <c r="H13" s="18">
        <v>5</v>
      </c>
      <c r="I13" s="16">
        <f t="shared" si="1"/>
        <v>0</v>
      </c>
    </row>
    <row r="14" spans="1:9" x14ac:dyDescent="0.25">
      <c r="A14" s="190" t="s">
        <v>298</v>
      </c>
      <c r="B14" s="16">
        <f>DLC_Total_Labor_Storage!B14</f>
        <v>0</v>
      </c>
      <c r="C14" s="18">
        <v>13</v>
      </c>
      <c r="D14" s="16">
        <f t="shared" si="0"/>
        <v>0</v>
      </c>
      <c r="F14" s="190" t="s">
        <v>298</v>
      </c>
      <c r="G14" s="16">
        <f>DLC_Total_Labor_Storage!E14</f>
        <v>0</v>
      </c>
      <c r="H14" s="18">
        <v>13</v>
      </c>
      <c r="I14" s="16">
        <f t="shared" si="1"/>
        <v>0</v>
      </c>
    </row>
    <row r="15" spans="1:9" x14ac:dyDescent="0.25">
      <c r="A15" s="190" t="s">
        <v>165</v>
      </c>
      <c r="B15" s="16">
        <f>DLC_Total_Labor_Storage!B15</f>
        <v>0</v>
      </c>
      <c r="C15" s="18">
        <v>34.479999999999997</v>
      </c>
      <c r="D15" s="16">
        <f t="shared" si="0"/>
        <v>0</v>
      </c>
      <c r="F15" s="190" t="s">
        <v>165</v>
      </c>
      <c r="G15" s="16">
        <f>DLC_Total_Labor_Storage!E15</f>
        <v>0</v>
      </c>
      <c r="H15" s="18">
        <v>34.479999999999997</v>
      </c>
      <c r="I15" s="16">
        <f t="shared" si="1"/>
        <v>0</v>
      </c>
    </row>
    <row r="16" spans="1:9" x14ac:dyDescent="0.25">
      <c r="A16" s="191" t="s">
        <v>189</v>
      </c>
      <c r="B16" s="71">
        <f>DLC_Total_Labor_Storage!B16</f>
        <v>0</v>
      </c>
      <c r="C16" s="70">
        <v>1</v>
      </c>
      <c r="D16" s="71">
        <f t="shared" si="0"/>
        <v>0</v>
      </c>
      <c r="F16" s="191" t="s">
        <v>88</v>
      </c>
      <c r="G16" s="16">
        <f>DLC_Total_Labor_Storage!E16</f>
        <v>0</v>
      </c>
      <c r="H16" s="70">
        <v>1</v>
      </c>
      <c r="I16" s="71">
        <f t="shared" si="1"/>
        <v>0</v>
      </c>
    </row>
    <row r="17" spans="1:9" x14ac:dyDescent="0.25">
      <c r="A17" s="190" t="s">
        <v>451</v>
      </c>
      <c r="B17" s="71">
        <f>DLC_Total_Labor_Storage!B17</f>
        <v>0</v>
      </c>
      <c r="C17" s="70">
        <v>0.43</v>
      </c>
      <c r="D17" s="71">
        <f t="shared" si="0"/>
        <v>0</v>
      </c>
      <c r="F17" s="190" t="s">
        <v>451</v>
      </c>
      <c r="G17" s="16">
        <f>DLC_Total_Labor_Storage!E17</f>
        <v>0</v>
      </c>
      <c r="H17" s="70">
        <v>0.43</v>
      </c>
      <c r="I17" s="71">
        <f t="shared" si="1"/>
        <v>0</v>
      </c>
    </row>
    <row r="18" spans="1:9" x14ac:dyDescent="0.25">
      <c r="A18" s="190" t="s">
        <v>452</v>
      </c>
      <c r="B18" s="71">
        <f>DLC_Total_Labor_Storage!B18</f>
        <v>0</v>
      </c>
      <c r="C18" s="70">
        <v>0.93</v>
      </c>
      <c r="D18" s="71">
        <f t="shared" si="0"/>
        <v>0</v>
      </c>
      <c r="F18" s="190" t="s">
        <v>452</v>
      </c>
      <c r="G18" s="16">
        <f>DLC_Total_Labor_Storage!E18</f>
        <v>0</v>
      </c>
      <c r="H18" s="70">
        <v>0.93</v>
      </c>
      <c r="I18" s="71">
        <f t="shared" si="1"/>
        <v>0</v>
      </c>
    </row>
    <row r="19" spans="1:9" x14ac:dyDescent="0.25">
      <c r="A19" s="515" t="s">
        <v>93</v>
      </c>
      <c r="B19" s="513"/>
      <c r="C19" s="514"/>
      <c r="D19" s="16">
        <f>SUM(D5:D18)</f>
        <v>0</v>
      </c>
      <c r="F19" s="515" t="s">
        <v>93</v>
      </c>
      <c r="G19" s="513"/>
      <c r="H19" s="514"/>
      <c r="I19" s="16">
        <f>SUM(I5:I18)</f>
        <v>0</v>
      </c>
    </row>
    <row r="20" spans="1:9" ht="5.25" customHeight="1" x14ac:dyDescent="0.25">
      <c r="A20" s="515"/>
      <c r="B20" s="523"/>
      <c r="C20" s="523"/>
      <c r="D20" s="441"/>
      <c r="F20" s="515"/>
      <c r="G20" s="523"/>
      <c r="H20" s="523"/>
      <c r="I20" s="441"/>
    </row>
    <row r="21" spans="1:9" ht="30" x14ac:dyDescent="0.25">
      <c r="A21" s="526" t="s">
        <v>95</v>
      </c>
      <c r="B21" s="527"/>
      <c r="C21" s="192" t="s">
        <v>479</v>
      </c>
      <c r="D21" s="17" t="s">
        <v>52</v>
      </c>
      <c r="F21" s="526" t="s">
        <v>95</v>
      </c>
      <c r="G21" s="441"/>
      <c r="H21" s="192" t="s">
        <v>193</v>
      </c>
      <c r="I21" s="17" t="s">
        <v>52</v>
      </c>
    </row>
    <row r="22" spans="1:9" x14ac:dyDescent="0.25">
      <c r="A22" s="524" t="s">
        <v>94</v>
      </c>
      <c r="B22" s="525"/>
      <c r="C22" s="432">
        <v>0</v>
      </c>
      <c r="D22" s="433">
        <f>D19*C22</f>
        <v>0</v>
      </c>
      <c r="F22" s="531" t="s">
        <v>94</v>
      </c>
      <c r="G22" s="532"/>
      <c r="H22" s="193">
        <v>0</v>
      </c>
      <c r="I22" s="16">
        <f>I19*H22</f>
        <v>0</v>
      </c>
    </row>
    <row r="23" spans="1:9" x14ac:dyDescent="0.25">
      <c r="A23" s="515" t="s">
        <v>93</v>
      </c>
      <c r="B23" s="523"/>
      <c r="C23" s="441"/>
      <c r="D23" s="16">
        <f>D19+D22</f>
        <v>0</v>
      </c>
      <c r="F23" s="515" t="s">
        <v>1</v>
      </c>
      <c r="G23" s="523"/>
      <c r="H23" s="441"/>
      <c r="I23" s="16">
        <f>I19+I22</f>
        <v>0</v>
      </c>
    </row>
    <row r="24" spans="1:9" ht="15.75" x14ac:dyDescent="0.25">
      <c r="A24" s="528" t="s">
        <v>481</v>
      </c>
      <c r="B24" s="529"/>
      <c r="C24" s="530"/>
      <c r="D24" s="431">
        <v>0</v>
      </c>
      <c r="F24" s="422"/>
      <c r="G24" s="423"/>
      <c r="H24" s="423"/>
      <c r="I24" s="430"/>
    </row>
    <row r="25" spans="1:9" x14ac:dyDescent="0.25">
      <c r="A25" s="515" t="s">
        <v>1</v>
      </c>
      <c r="B25" s="523"/>
      <c r="C25" s="441"/>
      <c r="D25" s="430">
        <f>D23-D24</f>
        <v>0</v>
      </c>
      <c r="F25" s="422"/>
      <c r="G25" s="423"/>
      <c r="H25" s="423"/>
      <c r="I25" s="430"/>
    </row>
    <row r="26" spans="1:9" ht="6" customHeight="1" x14ac:dyDescent="0.25">
      <c r="A26" s="515"/>
      <c r="B26" s="523"/>
      <c r="C26" s="523"/>
      <c r="D26" s="441"/>
      <c r="F26" s="515"/>
      <c r="G26" s="523"/>
      <c r="H26" s="523"/>
      <c r="I26" s="441"/>
    </row>
    <row r="27" spans="1:9" x14ac:dyDescent="0.25">
      <c r="A27" s="515" t="s">
        <v>91</v>
      </c>
      <c r="B27" s="513"/>
      <c r="C27" s="514"/>
      <c r="D27" s="69">
        <v>12</v>
      </c>
      <c r="F27" s="512" t="s">
        <v>53</v>
      </c>
      <c r="G27" s="513"/>
      <c r="H27" s="514"/>
      <c r="I27" s="13">
        <f>B42/B56</f>
        <v>30.821192754025908</v>
      </c>
    </row>
    <row r="28" spans="1:9" x14ac:dyDescent="0.25">
      <c r="A28" s="515" t="s">
        <v>117</v>
      </c>
      <c r="B28" s="513"/>
      <c r="C28" s="514"/>
      <c r="D28" s="79">
        <v>1.4E-2</v>
      </c>
      <c r="F28" s="515" t="s">
        <v>117</v>
      </c>
      <c r="G28" s="513"/>
      <c r="H28" s="514"/>
      <c r="I28" s="79">
        <v>0</v>
      </c>
    </row>
    <row r="29" spans="1:9" ht="6" customHeight="1" x14ac:dyDescent="0.25">
      <c r="A29" s="515"/>
      <c r="B29" s="523"/>
      <c r="C29" s="523"/>
      <c r="D29" s="441"/>
      <c r="F29" s="515"/>
      <c r="G29" s="523"/>
      <c r="H29" s="523"/>
      <c r="I29" s="441"/>
    </row>
    <row r="30" spans="1:9" x14ac:dyDescent="0.25">
      <c r="A30" s="518" t="s">
        <v>96</v>
      </c>
      <c r="B30" s="519"/>
      <c r="C30" s="520"/>
      <c r="D30" s="69">
        <f>(D25*D27)+(D25*D27*D28)</f>
        <v>0</v>
      </c>
      <c r="F30" s="518" t="s">
        <v>186</v>
      </c>
      <c r="G30" s="519"/>
      <c r="H30" s="520"/>
      <c r="I30" s="69">
        <f>(I23*I27)+(I23*I27*I28)</f>
        <v>0</v>
      </c>
    </row>
    <row r="31" spans="1:9" ht="6.75" customHeight="1" x14ac:dyDescent="0.25">
      <c r="A31" s="194"/>
      <c r="B31" s="195"/>
      <c r="C31" s="195"/>
      <c r="D31" s="73"/>
      <c r="F31" s="194"/>
      <c r="G31" s="195"/>
      <c r="H31" s="195"/>
      <c r="I31" s="73"/>
    </row>
    <row r="32" spans="1:9" x14ac:dyDescent="0.25">
      <c r="A32" s="440" t="s">
        <v>97</v>
      </c>
      <c r="B32" s="521"/>
      <c r="C32" s="521"/>
      <c r="D32" s="522"/>
      <c r="F32" s="440" t="s">
        <v>97</v>
      </c>
      <c r="G32" s="521"/>
      <c r="H32" s="521"/>
      <c r="I32" s="522"/>
    </row>
    <row r="33" spans="1:9" x14ac:dyDescent="0.25">
      <c r="A33" s="512" t="s">
        <v>53</v>
      </c>
      <c r="B33" s="513"/>
      <c r="C33" s="514"/>
      <c r="D33" s="13">
        <f>B42/B56</f>
        <v>30.821192754025908</v>
      </c>
      <c r="F33" s="512" t="s">
        <v>53</v>
      </c>
      <c r="G33" s="513"/>
      <c r="H33" s="514"/>
      <c r="I33" s="13">
        <f>B42/B56</f>
        <v>30.821192754025908</v>
      </c>
    </row>
    <row r="34" spans="1:9" x14ac:dyDescent="0.25">
      <c r="A34" s="512" t="s">
        <v>92</v>
      </c>
      <c r="B34" s="513"/>
      <c r="C34" s="514"/>
      <c r="D34" s="11">
        <f>D25*0.35</f>
        <v>0</v>
      </c>
      <c r="F34" s="512" t="s">
        <v>92</v>
      </c>
      <c r="G34" s="513"/>
      <c r="H34" s="514"/>
      <c r="I34" s="11">
        <f>I23*0.35</f>
        <v>0</v>
      </c>
    </row>
    <row r="35" spans="1:9" x14ac:dyDescent="0.25">
      <c r="A35" s="515" t="s">
        <v>98</v>
      </c>
      <c r="B35" s="516"/>
      <c r="C35" s="517"/>
      <c r="D35" s="13">
        <f>D33*D34</f>
        <v>0</v>
      </c>
      <c r="F35" s="515" t="s">
        <v>98</v>
      </c>
      <c r="G35" s="516"/>
      <c r="H35" s="517"/>
      <c r="I35" s="13">
        <f>I33*I34</f>
        <v>0</v>
      </c>
    </row>
    <row r="36" spans="1:9" ht="8.25" customHeight="1" x14ac:dyDescent="0.25">
      <c r="A36" s="3" t="s">
        <v>47</v>
      </c>
    </row>
    <row r="37" spans="1:9" x14ac:dyDescent="0.25">
      <c r="A37" s="15" t="s">
        <v>2</v>
      </c>
    </row>
    <row r="38" spans="1:9" ht="7.5" customHeight="1" x14ac:dyDescent="0.25">
      <c r="A38" s="15"/>
    </row>
    <row r="39" spans="1:9" x14ac:dyDescent="0.25">
      <c r="A39" s="507" t="s">
        <v>3</v>
      </c>
      <c r="B39" s="441"/>
    </row>
    <row r="40" spans="1:9" x14ac:dyDescent="0.25">
      <c r="A40" s="5" t="s">
        <v>4</v>
      </c>
      <c r="B40" s="6">
        <v>35000</v>
      </c>
    </row>
    <row r="41" spans="1:9" x14ac:dyDescent="0.25">
      <c r="A41" s="5" t="s">
        <v>5</v>
      </c>
      <c r="B41" s="6">
        <f>B40*0.331</f>
        <v>11585</v>
      </c>
    </row>
    <row r="42" spans="1:9" x14ac:dyDescent="0.25">
      <c r="A42" s="7" t="s">
        <v>6</v>
      </c>
      <c r="B42" s="6">
        <f>B40+B41</f>
        <v>46585</v>
      </c>
    </row>
    <row r="43" spans="1:9" ht="7.5" customHeight="1" x14ac:dyDescent="0.25"/>
    <row r="44" spans="1:9" x14ac:dyDescent="0.25">
      <c r="A44" s="507" t="s">
        <v>7</v>
      </c>
      <c r="B44" s="441"/>
    </row>
    <row r="45" spans="1:9" x14ac:dyDescent="0.25">
      <c r="A45" s="8" t="s">
        <v>8</v>
      </c>
      <c r="B45" s="9"/>
    </row>
    <row r="46" spans="1:9" x14ac:dyDescent="0.25">
      <c r="A46" s="5" t="s">
        <v>9</v>
      </c>
      <c r="B46" s="9">
        <v>40</v>
      </c>
    </row>
    <row r="47" spans="1:9" x14ac:dyDescent="0.25">
      <c r="A47" s="5" t="s">
        <v>10</v>
      </c>
      <c r="B47" s="9">
        <v>52</v>
      </c>
    </row>
    <row r="48" spans="1:9" x14ac:dyDescent="0.25">
      <c r="A48" s="10" t="s">
        <v>11</v>
      </c>
      <c r="B48" s="9">
        <f>B46*B47</f>
        <v>2080</v>
      </c>
    </row>
    <row r="49" spans="1:2" x14ac:dyDescent="0.25">
      <c r="A49" s="10" t="s">
        <v>12</v>
      </c>
      <c r="B49" s="9"/>
    </row>
    <row r="50" spans="1:2" x14ac:dyDescent="0.25">
      <c r="A50" s="5" t="s">
        <v>13</v>
      </c>
      <c r="B50" s="9">
        <v>80</v>
      </c>
    </row>
    <row r="51" spans="1:2" x14ac:dyDescent="0.25">
      <c r="A51" s="5" t="s">
        <v>14</v>
      </c>
      <c r="B51" s="9">
        <v>104</v>
      </c>
    </row>
    <row r="52" spans="1:2" x14ac:dyDescent="0.25">
      <c r="A52" s="5" t="s">
        <v>15</v>
      </c>
      <c r="B52" s="9">
        <v>176.54</v>
      </c>
    </row>
    <row r="53" spans="1:2" x14ac:dyDescent="0.25">
      <c r="A53" s="5" t="s">
        <v>16</v>
      </c>
      <c r="B53" s="9">
        <v>104</v>
      </c>
    </row>
    <row r="54" spans="1:2" x14ac:dyDescent="0.25">
      <c r="A54" s="5" t="s">
        <v>17</v>
      </c>
      <c r="B54" s="9">
        <v>104</v>
      </c>
    </row>
    <row r="55" spans="1:2" x14ac:dyDescent="0.25">
      <c r="A55" s="10" t="s">
        <v>18</v>
      </c>
      <c r="B55" s="9">
        <f>SUM(B50:B54)</f>
        <v>568.54</v>
      </c>
    </row>
    <row r="56" spans="1:2" x14ac:dyDescent="0.25">
      <c r="A56" s="7" t="s">
        <v>1</v>
      </c>
      <c r="B56" s="11">
        <f>B48-B55</f>
        <v>1511.46</v>
      </c>
    </row>
    <row r="57" spans="1:2" x14ac:dyDescent="0.25">
      <c r="A57" s="12" t="s">
        <v>19</v>
      </c>
      <c r="B57" s="13">
        <f>B42/B56</f>
        <v>30.821192754025908</v>
      </c>
    </row>
    <row r="63" spans="1:2" x14ac:dyDescent="0.25">
      <c r="A63" s="15" t="s">
        <v>47</v>
      </c>
    </row>
    <row r="64" spans="1:2" x14ac:dyDescent="0.25">
      <c r="A64" s="14" t="s">
        <v>47</v>
      </c>
    </row>
  </sheetData>
  <sheetProtection password="83AF" sheet="1" objects="1" scenarios="1"/>
  <mergeCells count="34">
    <mergeCell ref="F3:I3"/>
    <mergeCell ref="F19:H19"/>
    <mergeCell ref="F20:I20"/>
    <mergeCell ref="F21:G21"/>
    <mergeCell ref="F22:G22"/>
    <mergeCell ref="A25:C25"/>
    <mergeCell ref="F30:H30"/>
    <mergeCell ref="A39:B39"/>
    <mergeCell ref="F23:H23"/>
    <mergeCell ref="F26:I26"/>
    <mergeCell ref="F27:H27"/>
    <mergeCell ref="F28:H28"/>
    <mergeCell ref="F29:I29"/>
    <mergeCell ref="F32:I32"/>
    <mergeCell ref="F33:H33"/>
    <mergeCell ref="F34:H34"/>
    <mergeCell ref="F35:H35"/>
    <mergeCell ref="A29:D29"/>
    <mergeCell ref="A44:B44"/>
    <mergeCell ref="A3:D3"/>
    <mergeCell ref="A33:C33"/>
    <mergeCell ref="A35:C35"/>
    <mergeCell ref="A27:C27"/>
    <mergeCell ref="A30:C30"/>
    <mergeCell ref="A34:C34"/>
    <mergeCell ref="A19:C19"/>
    <mergeCell ref="A32:D32"/>
    <mergeCell ref="A26:D26"/>
    <mergeCell ref="A20:D20"/>
    <mergeCell ref="A22:B22"/>
    <mergeCell ref="A21:B21"/>
    <mergeCell ref="A28:C28"/>
    <mergeCell ref="A23:C23"/>
    <mergeCell ref="A24:C24"/>
  </mergeCells>
  <pageMargins left="0.25" right="0.25" top="0.25" bottom="0.25" header="0" footer="0"/>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B22" sqref="B22"/>
    </sheetView>
  </sheetViews>
  <sheetFormatPr defaultRowHeight="12" x14ac:dyDescent="0.2"/>
  <cols>
    <col min="1" max="1" width="17.25" style="22" bestFit="1" customWidth="1"/>
    <col min="2" max="2" width="17.75" style="22" customWidth="1"/>
    <col min="3" max="3" width="8.5" style="22" customWidth="1"/>
    <col min="4" max="5" width="7.25" style="22" customWidth="1"/>
    <col min="6" max="6" width="7" style="22" customWidth="1"/>
    <col min="7" max="7" width="10.75" style="22" customWidth="1"/>
    <col min="8" max="8" width="16.875" style="22" customWidth="1"/>
    <col min="9" max="9" width="11.875" style="22" customWidth="1"/>
    <col min="10" max="10" width="10.375" style="22" customWidth="1"/>
    <col min="11" max="12" width="7.25" style="22" bestFit="1" customWidth="1"/>
    <col min="13" max="16384" width="9" style="22"/>
  </cols>
  <sheetData>
    <row r="1" spans="1:10" x14ac:dyDescent="0.2">
      <c r="A1" s="21" t="s">
        <v>41</v>
      </c>
    </row>
    <row r="3" spans="1:10" x14ac:dyDescent="0.2">
      <c r="C3" s="535" t="s">
        <v>61</v>
      </c>
      <c r="D3" s="536"/>
      <c r="E3" s="536"/>
      <c r="F3" s="536"/>
      <c r="G3" s="536"/>
      <c r="H3" s="536"/>
      <c r="I3" s="537"/>
      <c r="J3" s="538"/>
    </row>
    <row r="4" spans="1:10" ht="38.25" customHeight="1" x14ac:dyDescent="0.2">
      <c r="A4" s="23" t="s">
        <v>57</v>
      </c>
      <c r="B4" s="24" t="s">
        <v>50</v>
      </c>
      <c r="C4" s="24" t="s">
        <v>55</v>
      </c>
      <c r="D4" s="25" t="s">
        <v>86</v>
      </c>
      <c r="E4" s="25" t="s">
        <v>65</v>
      </c>
      <c r="F4" s="25" t="s">
        <v>63</v>
      </c>
      <c r="G4" s="25" t="s">
        <v>54</v>
      </c>
      <c r="H4" s="25" t="s">
        <v>56</v>
      </c>
      <c r="I4" s="25" t="s">
        <v>66</v>
      </c>
      <c r="J4" s="24" t="s">
        <v>64</v>
      </c>
    </row>
    <row r="5" spans="1:10" x14ac:dyDescent="0.2">
      <c r="A5" s="26" t="s">
        <v>42</v>
      </c>
      <c r="B5" s="187">
        <f>DLC_Total_Labor_Storage!B4+DLC_Total_Labor_Storage!E4</f>
        <v>0</v>
      </c>
      <c r="C5" s="28">
        <v>8.91</v>
      </c>
      <c r="D5" s="29">
        <f>B5*C5</f>
        <v>0</v>
      </c>
      <c r="E5" s="30">
        <f>C39</f>
        <v>3.0468750000000001E-3</v>
      </c>
      <c r="F5" s="31">
        <f>D5*E5</f>
        <v>0</v>
      </c>
      <c r="G5" s="29">
        <v>27</v>
      </c>
      <c r="H5" s="29">
        <f>B5*G5</f>
        <v>0</v>
      </c>
      <c r="I5" s="32">
        <f>DigitalStorageDetailsDONTEDIT!H29+DigitalStorageDetailsDONTEDIT!H30</f>
        <v>5.016326904296875E-4</v>
      </c>
      <c r="J5" s="33">
        <f>H5*I5</f>
        <v>0</v>
      </c>
    </row>
    <row r="6" spans="1:10" x14ac:dyDescent="0.2">
      <c r="A6" s="26" t="s">
        <v>58</v>
      </c>
      <c r="B6" s="27">
        <f>DLC_Total_Labor_Storage!B5</f>
        <v>0</v>
      </c>
      <c r="C6" s="29">
        <v>8.91</v>
      </c>
      <c r="D6" s="29">
        <f t="shared" ref="D6:D19" si="0">B6*C6</f>
        <v>0</v>
      </c>
      <c r="E6" s="30">
        <f>C39</f>
        <v>3.0468750000000001E-3</v>
      </c>
      <c r="F6" s="31">
        <f t="shared" ref="F6:F19" si="1">D6*E6</f>
        <v>0</v>
      </c>
      <c r="G6" s="29">
        <v>27</v>
      </c>
      <c r="H6" s="29">
        <f t="shared" ref="H6:H19" si="2">B6*G6</f>
        <v>0</v>
      </c>
      <c r="I6" s="32">
        <f>DigitalStorageDetailsDONTEDIT!H29+DigitalStorageDetailsDONTEDIT!H30</f>
        <v>5.016326904296875E-4</v>
      </c>
      <c r="J6" s="33">
        <f t="shared" ref="J6:J19" si="3">H6*I6</f>
        <v>0</v>
      </c>
    </row>
    <row r="7" spans="1:10" x14ac:dyDescent="0.2">
      <c r="A7" s="26" t="s">
        <v>59</v>
      </c>
      <c r="B7" s="27">
        <f>DLC_Total_Labor_Storage!B6</f>
        <v>0</v>
      </c>
      <c r="C7" s="29">
        <v>250</v>
      </c>
      <c r="D7" s="29">
        <f t="shared" si="0"/>
        <v>0</v>
      </c>
      <c r="E7" s="30">
        <f>C39</f>
        <v>3.0468750000000001E-3</v>
      </c>
      <c r="F7" s="31">
        <f t="shared" si="1"/>
        <v>0</v>
      </c>
      <c r="G7" s="29">
        <v>82.5</v>
      </c>
      <c r="H7" s="29">
        <f t="shared" si="2"/>
        <v>0</v>
      </c>
      <c r="I7" s="32">
        <f>DigitalStorageDetailsDONTEDIT!H29+DigitalStorageDetailsDONTEDIT!H30</f>
        <v>5.016326904296875E-4</v>
      </c>
      <c r="J7" s="33">
        <f t="shared" si="3"/>
        <v>0</v>
      </c>
    </row>
    <row r="8" spans="1:10" ht="24" x14ac:dyDescent="0.2">
      <c r="A8" s="26" t="s">
        <v>67</v>
      </c>
      <c r="B8" s="27">
        <f>DLC_Total_Labor_Storage!B7</f>
        <v>0</v>
      </c>
      <c r="C8" s="29">
        <v>1112.5</v>
      </c>
      <c r="D8" s="29">
        <f t="shared" si="0"/>
        <v>0</v>
      </c>
      <c r="E8" s="30">
        <f>C39</f>
        <v>3.0468750000000001E-3</v>
      </c>
      <c r="F8" s="31">
        <f t="shared" si="1"/>
        <v>0</v>
      </c>
      <c r="G8" s="29">
        <v>3375</v>
      </c>
      <c r="H8" s="29">
        <f t="shared" si="2"/>
        <v>0</v>
      </c>
      <c r="I8" s="32">
        <f>DigitalStorageDetailsDONTEDIT!H29+DigitalStorageDetailsDONTEDIT!H30</f>
        <v>5.016326904296875E-4</v>
      </c>
      <c r="J8" s="33">
        <f t="shared" si="3"/>
        <v>0</v>
      </c>
    </row>
    <row r="9" spans="1:10" ht="24" x14ac:dyDescent="0.2">
      <c r="A9" s="26" t="s">
        <v>68</v>
      </c>
      <c r="B9" s="27">
        <f>DLC_Total_Labor_Storage!B8</f>
        <v>0</v>
      </c>
      <c r="C9" s="28">
        <v>1112.5</v>
      </c>
      <c r="D9" s="29">
        <f>B9*C9</f>
        <v>0</v>
      </c>
      <c r="E9" s="30">
        <f>C39</f>
        <v>3.0468750000000001E-3</v>
      </c>
      <c r="F9" s="31">
        <f t="shared" si="1"/>
        <v>0</v>
      </c>
      <c r="G9" s="29">
        <v>3375</v>
      </c>
      <c r="H9" s="29">
        <f>B9*G9</f>
        <v>0</v>
      </c>
      <c r="I9" s="32">
        <f>I17</f>
        <v>5.016326904296875E-4</v>
      </c>
      <c r="J9" s="33">
        <f t="shared" si="3"/>
        <v>0</v>
      </c>
    </row>
    <row r="10" spans="1:10" x14ac:dyDescent="0.2">
      <c r="A10" s="26" t="s">
        <v>173</v>
      </c>
      <c r="B10" s="27">
        <f>DLC_Total_Labor_Storage!B9</f>
        <v>0</v>
      </c>
      <c r="C10" s="28">
        <v>17.16</v>
      </c>
      <c r="D10" s="29">
        <f t="shared" ref="D10:D11" si="4">B10*C10</f>
        <v>0</v>
      </c>
      <c r="E10" s="30">
        <f>C39</f>
        <v>3.0468750000000001E-3</v>
      </c>
      <c r="F10" s="31">
        <f t="shared" si="1"/>
        <v>0</v>
      </c>
      <c r="G10" s="29">
        <v>52</v>
      </c>
      <c r="H10" s="29">
        <f t="shared" ref="H10:H11" si="5">B10*G10</f>
        <v>0</v>
      </c>
      <c r="I10" s="32">
        <f t="shared" ref="I10:I11" si="6">I18</f>
        <v>5.016326904296875E-4</v>
      </c>
      <c r="J10" s="33">
        <f t="shared" si="3"/>
        <v>0</v>
      </c>
    </row>
    <row r="11" spans="1:10" x14ac:dyDescent="0.2">
      <c r="A11" s="26" t="s">
        <v>176</v>
      </c>
      <c r="B11" s="27">
        <f>DLC_Total_Labor_Storage!B10</f>
        <v>0</v>
      </c>
      <c r="C11" s="28">
        <v>17.16</v>
      </c>
      <c r="D11" s="29">
        <f t="shared" si="4"/>
        <v>0</v>
      </c>
      <c r="E11" s="30">
        <f>C39</f>
        <v>3.0468750000000001E-3</v>
      </c>
      <c r="F11" s="31">
        <f t="shared" si="1"/>
        <v>0</v>
      </c>
      <c r="G11" s="29">
        <v>52</v>
      </c>
      <c r="H11" s="29">
        <f t="shared" si="5"/>
        <v>0</v>
      </c>
      <c r="I11" s="32">
        <f t="shared" si="6"/>
        <v>5.016326904296875E-4</v>
      </c>
      <c r="J11" s="33">
        <f t="shared" si="3"/>
        <v>0</v>
      </c>
    </row>
    <row r="12" spans="1:10" x14ac:dyDescent="0.2">
      <c r="A12" s="26" t="s">
        <v>60</v>
      </c>
      <c r="B12" s="27">
        <f>DLC_Total_Labor_Storage!B11</f>
        <v>0</v>
      </c>
      <c r="C12" s="28">
        <v>21.12</v>
      </c>
      <c r="D12" s="29">
        <f t="shared" si="0"/>
        <v>0</v>
      </c>
      <c r="E12" s="30">
        <f>C39</f>
        <v>3.0468750000000001E-3</v>
      </c>
      <c r="F12" s="31">
        <f t="shared" si="1"/>
        <v>0</v>
      </c>
      <c r="G12" s="29">
        <v>64</v>
      </c>
      <c r="H12" s="29">
        <f t="shared" si="2"/>
        <v>0</v>
      </c>
      <c r="I12" s="32">
        <f>DigitalStorageDetailsDONTEDIT!H29+DigitalStorageDetailsDONTEDIT!H30</f>
        <v>5.016326904296875E-4</v>
      </c>
      <c r="J12" s="33">
        <f t="shared" si="3"/>
        <v>0</v>
      </c>
    </row>
    <row r="13" spans="1:10" ht="24" x14ac:dyDescent="0.2">
      <c r="A13" s="26" t="s">
        <v>62</v>
      </c>
      <c r="B13" s="27">
        <f>DLC_Total_Labor_Storage!B13+DLC_Total_Labor_Storage!B14+DLC_Total_Labor_Storage!B15</f>
        <v>0</v>
      </c>
      <c r="C13" s="28">
        <v>21120</v>
      </c>
      <c r="D13" s="29">
        <f t="shared" si="0"/>
        <v>0</v>
      </c>
      <c r="E13" s="30">
        <f>C39</f>
        <v>3.0468750000000001E-3</v>
      </c>
      <c r="F13" s="31">
        <f t="shared" si="1"/>
        <v>0</v>
      </c>
      <c r="G13" s="29">
        <v>64000</v>
      </c>
      <c r="H13" s="29">
        <f t="shared" si="2"/>
        <v>0</v>
      </c>
      <c r="I13" s="32">
        <f>DigitalStorageDetailsDONTEDIT!H29+DigitalStorageDetailsDONTEDIT!H30</f>
        <v>5.016326904296875E-4</v>
      </c>
      <c r="J13" s="33">
        <f t="shared" si="3"/>
        <v>0</v>
      </c>
    </row>
    <row r="14" spans="1:10" ht="24" x14ac:dyDescent="0.2">
      <c r="A14" s="26" t="s">
        <v>89</v>
      </c>
      <c r="B14" s="27">
        <f>DLC_Total_Labor_Storage!B16</f>
        <v>0</v>
      </c>
      <c r="C14" s="28">
        <v>233</v>
      </c>
      <c r="D14" s="29">
        <f t="shared" si="0"/>
        <v>0</v>
      </c>
      <c r="E14" s="30">
        <f>C39</f>
        <v>3.0468750000000001E-3</v>
      </c>
      <c r="F14" s="31">
        <f t="shared" si="1"/>
        <v>0</v>
      </c>
      <c r="G14" s="29">
        <v>705</v>
      </c>
      <c r="H14" s="29">
        <f t="shared" si="2"/>
        <v>0</v>
      </c>
      <c r="I14" s="32">
        <f>DigitalStorageDetailsDONTEDIT!H29+DigitalStorageDetailsDONTEDIT!H30</f>
        <v>5.016326904296875E-4</v>
      </c>
      <c r="J14" s="33">
        <f t="shared" si="3"/>
        <v>0</v>
      </c>
    </row>
    <row r="15" spans="1:10" x14ac:dyDescent="0.2">
      <c r="A15" s="26" t="s">
        <v>453</v>
      </c>
      <c r="B15" s="27">
        <f>DLC_Total_Labor_Storage!B17</f>
        <v>0</v>
      </c>
      <c r="C15" s="29">
        <v>1112.5</v>
      </c>
      <c r="D15" s="29">
        <f t="shared" si="0"/>
        <v>0</v>
      </c>
      <c r="E15" s="30">
        <f>C39</f>
        <v>3.0468750000000001E-3</v>
      </c>
      <c r="F15" s="31">
        <f t="shared" si="1"/>
        <v>0</v>
      </c>
      <c r="G15" s="29">
        <v>3375</v>
      </c>
      <c r="H15" s="29">
        <f t="shared" si="2"/>
        <v>0</v>
      </c>
      <c r="I15" s="32">
        <f>DigitalStorageDetailsDONTEDIT!H29+DigitalStorageDetailsDONTEDIT!H30</f>
        <v>5.016326904296875E-4</v>
      </c>
      <c r="J15" s="33">
        <f t="shared" si="3"/>
        <v>0</v>
      </c>
    </row>
    <row r="16" spans="1:10" x14ac:dyDescent="0.2">
      <c r="A16" s="26" t="s">
        <v>453</v>
      </c>
      <c r="B16" s="27">
        <f>DLC_Total_Labor_Storage!B18</f>
        <v>0</v>
      </c>
      <c r="C16" s="29">
        <v>1112.5</v>
      </c>
      <c r="D16" s="29">
        <f t="shared" si="0"/>
        <v>0</v>
      </c>
      <c r="E16" s="30">
        <f>C39</f>
        <v>3.0468750000000001E-3</v>
      </c>
      <c r="F16" s="31">
        <f t="shared" si="1"/>
        <v>0</v>
      </c>
      <c r="G16" s="29">
        <v>3375</v>
      </c>
      <c r="H16" s="29">
        <f t="shared" si="2"/>
        <v>0</v>
      </c>
      <c r="I16" s="32">
        <f>DigitalStorageDetailsDONTEDIT!H29+DigitalStorageDetailsDONTEDIT!H30</f>
        <v>5.016326904296875E-4</v>
      </c>
      <c r="J16" s="33">
        <f t="shared" si="3"/>
        <v>0</v>
      </c>
    </row>
    <row r="17" spans="1:10" x14ac:dyDescent="0.2">
      <c r="A17" s="26" t="s">
        <v>83</v>
      </c>
      <c r="B17" s="27">
        <f>DLC_Total_Labor_Storage!B23</f>
        <v>0</v>
      </c>
      <c r="C17" s="28">
        <v>1</v>
      </c>
      <c r="D17" s="29">
        <f t="shared" si="0"/>
        <v>0</v>
      </c>
      <c r="E17" s="30">
        <f>C39</f>
        <v>3.0468750000000001E-3</v>
      </c>
      <c r="F17" s="31">
        <f t="shared" si="1"/>
        <v>0</v>
      </c>
      <c r="G17" s="29">
        <f>C17</f>
        <v>1</v>
      </c>
      <c r="H17" s="29">
        <f t="shared" si="2"/>
        <v>0</v>
      </c>
      <c r="I17" s="32">
        <f>DigitalStorageDetailsDONTEDIT!H29+DigitalStorageDetailsDONTEDIT!H30</f>
        <v>5.016326904296875E-4</v>
      </c>
      <c r="J17" s="33">
        <f t="shared" si="3"/>
        <v>0</v>
      </c>
    </row>
    <row r="18" spans="1:10" x14ac:dyDescent="0.2">
      <c r="A18" s="26" t="s">
        <v>84</v>
      </c>
      <c r="B18" s="27">
        <f>DLC_Total_Labor_Storage!B24</f>
        <v>0</v>
      </c>
      <c r="C18" s="28">
        <v>1024</v>
      </c>
      <c r="D18" s="29">
        <f t="shared" si="0"/>
        <v>0</v>
      </c>
      <c r="E18" s="30">
        <f>C39</f>
        <v>3.0468750000000001E-3</v>
      </c>
      <c r="F18" s="31">
        <f t="shared" si="1"/>
        <v>0</v>
      </c>
      <c r="G18" s="29">
        <f t="shared" ref="G18:G19" si="7">C18</f>
        <v>1024</v>
      </c>
      <c r="H18" s="29">
        <f t="shared" si="2"/>
        <v>0</v>
      </c>
      <c r="I18" s="32">
        <f>DigitalStorageDetailsDONTEDIT!H29+DigitalStorageDetailsDONTEDIT!H30</f>
        <v>5.016326904296875E-4</v>
      </c>
      <c r="J18" s="33">
        <f t="shared" si="3"/>
        <v>0</v>
      </c>
    </row>
    <row r="19" spans="1:10" x14ac:dyDescent="0.2">
      <c r="A19" s="26" t="s">
        <v>85</v>
      </c>
      <c r="B19" s="27">
        <f>DLC_Total_Labor_Storage!B25</f>
        <v>0</v>
      </c>
      <c r="C19" s="27">
        <v>1048576</v>
      </c>
      <c r="D19" s="29">
        <f t="shared" si="0"/>
        <v>0</v>
      </c>
      <c r="E19" s="30">
        <f>C39</f>
        <v>3.0468750000000001E-3</v>
      </c>
      <c r="F19" s="31">
        <f t="shared" si="1"/>
        <v>0</v>
      </c>
      <c r="G19" s="29">
        <f t="shared" si="7"/>
        <v>1048576</v>
      </c>
      <c r="H19" s="29">
        <f t="shared" si="2"/>
        <v>0</v>
      </c>
      <c r="I19" s="32">
        <f>DigitalStorageDetailsDONTEDIT!H29+DigitalStorageDetailsDONTEDIT!H30</f>
        <v>5.016326904296875E-4</v>
      </c>
      <c r="J19" s="33">
        <f t="shared" si="3"/>
        <v>0</v>
      </c>
    </row>
    <row r="21" spans="1:10" x14ac:dyDescent="0.2">
      <c r="A21" s="533" t="s">
        <v>71</v>
      </c>
      <c r="B21" s="534"/>
    </row>
    <row r="22" spans="1:10" x14ac:dyDescent="0.2">
      <c r="A22" s="27" t="s">
        <v>70</v>
      </c>
      <c r="B22" s="34">
        <f>SUM(F5:F19)</f>
        <v>0</v>
      </c>
    </row>
    <row r="23" spans="1:10" x14ac:dyDescent="0.2">
      <c r="A23" s="27" t="s">
        <v>69</v>
      </c>
      <c r="B23" s="35">
        <f>SUM(J5:J19)</f>
        <v>0</v>
      </c>
    </row>
    <row r="24" spans="1:10" x14ac:dyDescent="0.2">
      <c r="A24" s="36" t="s">
        <v>87</v>
      </c>
      <c r="B24" s="37">
        <f>B22+B23</f>
        <v>0</v>
      </c>
    </row>
    <row r="25" spans="1:10" x14ac:dyDescent="0.2">
      <c r="A25" s="38"/>
    </row>
    <row r="26" spans="1:10" x14ac:dyDescent="0.2">
      <c r="A26" s="39" t="s">
        <v>40</v>
      </c>
    </row>
    <row r="28" spans="1:10" x14ac:dyDescent="0.2">
      <c r="A28" s="40" t="s">
        <v>39</v>
      </c>
      <c r="B28" s="41" t="s">
        <v>38</v>
      </c>
      <c r="C28" s="41" t="s">
        <v>37</v>
      </c>
      <c r="D28" s="41" t="s">
        <v>36</v>
      </c>
      <c r="F28" s="540" t="s">
        <v>39</v>
      </c>
      <c r="G28" s="541"/>
      <c r="H28" s="42" t="s">
        <v>38</v>
      </c>
      <c r="I28" s="42" t="s">
        <v>37</v>
      </c>
      <c r="J28" s="42" t="s">
        <v>36</v>
      </c>
    </row>
    <row r="29" spans="1:10" x14ac:dyDescent="0.2">
      <c r="A29" s="43" t="s">
        <v>35</v>
      </c>
      <c r="B29" s="44">
        <f>C29/1024</f>
        <v>1.9531250000000001E-4</v>
      </c>
      <c r="C29" s="45">
        <v>0.2</v>
      </c>
      <c r="D29" s="45">
        <f>C29*1024</f>
        <v>204.8</v>
      </c>
      <c r="F29" s="542" t="s">
        <v>35</v>
      </c>
      <c r="G29" s="541"/>
      <c r="H29" s="46">
        <f>I29/1024</f>
        <v>1.9531250000000001E-4</v>
      </c>
      <c r="I29" s="45">
        <v>0.2</v>
      </c>
      <c r="J29" s="45">
        <f>I29*1024</f>
        <v>204.8</v>
      </c>
    </row>
    <row r="30" spans="1:10" x14ac:dyDescent="0.2">
      <c r="A30" s="43" t="s">
        <v>32</v>
      </c>
      <c r="B30" s="47">
        <f>D30/1024/1024</f>
        <v>2.5526682535807291E-5</v>
      </c>
      <c r="C30" s="48">
        <f>D30/1024</f>
        <v>2.6139322916666666E-2</v>
      </c>
      <c r="D30" s="49">
        <f>D31*365/12</f>
        <v>26.766666666666666</v>
      </c>
      <c r="F30" s="543" t="s">
        <v>34</v>
      </c>
      <c r="G30" s="50" t="s">
        <v>33</v>
      </c>
      <c r="H30" s="46">
        <f>J30/1024/1024</f>
        <v>3.0632019042968749E-4</v>
      </c>
      <c r="I30" s="51">
        <f>J30/1024</f>
        <v>0.31367187499999999</v>
      </c>
      <c r="J30" s="49">
        <f>J32*365</f>
        <v>321.2</v>
      </c>
    </row>
    <row r="31" spans="1:10" x14ac:dyDescent="0.2">
      <c r="A31" s="43" t="s">
        <v>33</v>
      </c>
      <c r="B31" s="52">
        <f>D31/1024/1024</f>
        <v>8.392333984375E-7</v>
      </c>
      <c r="C31" s="49">
        <f>D31/1024</f>
        <v>8.59375E-4</v>
      </c>
      <c r="D31" s="49">
        <v>0.88</v>
      </c>
      <c r="F31" s="543"/>
      <c r="G31" s="50" t="s">
        <v>32</v>
      </c>
      <c r="H31" s="47">
        <f>J31/1024/1024</f>
        <v>2.5526682535807291E-5</v>
      </c>
      <c r="I31" s="48">
        <f>J31/1024</f>
        <v>2.6139322916666666E-2</v>
      </c>
      <c r="J31" s="49">
        <f>J32*365/12</f>
        <v>26.766666666666666</v>
      </c>
    </row>
    <row r="32" spans="1:10" ht="27" customHeight="1" x14ac:dyDescent="0.2">
      <c r="A32" s="53"/>
      <c r="B32" s="54"/>
      <c r="C32" s="54"/>
      <c r="D32" s="54"/>
      <c r="F32" s="543"/>
      <c r="G32" s="50" t="s">
        <v>31</v>
      </c>
      <c r="H32" s="52">
        <f>J32/1024/1024</f>
        <v>8.392333984375E-7</v>
      </c>
      <c r="I32" s="49">
        <f>J32/1024</f>
        <v>8.59375E-4</v>
      </c>
      <c r="J32" s="49">
        <v>0.88</v>
      </c>
    </row>
    <row r="33" spans="1:6" x14ac:dyDescent="0.2">
      <c r="A33" s="53"/>
      <c r="B33" s="54"/>
      <c r="C33" s="54"/>
      <c r="D33" s="54"/>
      <c r="E33" s="54"/>
      <c r="F33" s="54"/>
    </row>
    <row r="34" spans="1:6" x14ac:dyDescent="0.2">
      <c r="A34" s="40" t="s">
        <v>30</v>
      </c>
      <c r="B34" s="55" t="s">
        <v>29</v>
      </c>
      <c r="C34" s="55" t="s">
        <v>21</v>
      </c>
      <c r="D34" s="55" t="s">
        <v>28</v>
      </c>
      <c r="E34" s="56"/>
      <c r="F34" s="56"/>
    </row>
    <row r="35" spans="1:6" x14ac:dyDescent="0.2">
      <c r="A35" s="43" t="s">
        <v>27</v>
      </c>
      <c r="B35" s="57">
        <v>65</v>
      </c>
      <c r="C35" s="58">
        <v>250</v>
      </c>
      <c r="D35" s="57">
        <f>B35/C35</f>
        <v>0.26</v>
      </c>
      <c r="E35" s="54"/>
      <c r="F35" s="54"/>
    </row>
    <row r="36" spans="1:6" x14ac:dyDescent="0.2">
      <c r="A36" s="59"/>
      <c r="B36" s="60"/>
      <c r="C36" s="61"/>
    </row>
    <row r="37" spans="1:6" x14ac:dyDescent="0.2">
      <c r="A37" s="539" t="s">
        <v>26</v>
      </c>
      <c r="B37" s="537"/>
      <c r="C37" s="538"/>
    </row>
    <row r="38" spans="1:6" x14ac:dyDescent="0.2">
      <c r="A38" s="62" t="s">
        <v>25</v>
      </c>
      <c r="B38" s="63" t="s">
        <v>24</v>
      </c>
      <c r="C38" s="64" t="s">
        <v>23</v>
      </c>
    </row>
    <row r="39" spans="1:6" x14ac:dyDescent="0.2">
      <c r="A39" s="43" t="s">
        <v>22</v>
      </c>
      <c r="B39" s="65">
        <f>D35/1024</f>
        <v>2.5390625000000001E-4</v>
      </c>
      <c r="C39" s="66">
        <f>B39*12</f>
        <v>3.0468750000000001E-3</v>
      </c>
    </row>
    <row r="40" spans="1:6" x14ac:dyDescent="0.2">
      <c r="A40" s="43" t="s">
        <v>21</v>
      </c>
      <c r="B40" s="67">
        <f>D35</f>
        <v>0.26</v>
      </c>
      <c r="C40" s="67">
        <f>D35*12</f>
        <v>3.12</v>
      </c>
    </row>
    <row r="41" spans="1:6" x14ac:dyDescent="0.2">
      <c r="A41" s="43" t="s">
        <v>20</v>
      </c>
      <c r="B41" s="67">
        <f>D35*1024</f>
        <v>266.24</v>
      </c>
      <c r="C41" s="67">
        <f>D35*1024*12</f>
        <v>3194.88</v>
      </c>
    </row>
  </sheetData>
  <sheetProtection password="83AF" sheet="1" objects="1" scenarios="1"/>
  <mergeCells count="6">
    <mergeCell ref="A21:B21"/>
    <mergeCell ref="C3:J3"/>
    <mergeCell ref="A37:C37"/>
    <mergeCell ref="F28:G28"/>
    <mergeCell ref="F29:G29"/>
    <mergeCell ref="F30:F32"/>
  </mergeCells>
  <pageMargins left="0.2" right="0.2" top="0.25" bottom="0.2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opLeftCell="A42" zoomScaleNormal="100" workbookViewId="0">
      <selection activeCell="B48" sqref="B48"/>
    </sheetView>
  </sheetViews>
  <sheetFormatPr defaultColWidth="7.75" defaultRowHeight="15" x14ac:dyDescent="0.25"/>
  <cols>
    <col min="1" max="1" width="49.125" style="230" customWidth="1"/>
    <col min="2" max="2" width="15.375" style="230" bestFit="1" customWidth="1"/>
    <col min="3" max="3" width="6.375" style="230" bestFit="1" customWidth="1"/>
    <col min="4" max="4" width="7" style="230" bestFit="1" customWidth="1"/>
    <col min="5" max="5" width="8.75" style="230" bestFit="1" customWidth="1"/>
    <col min="6" max="6" width="7.375" style="230" bestFit="1" customWidth="1"/>
    <col min="7" max="7" width="7.125" style="230" bestFit="1" customWidth="1"/>
    <col min="8" max="8" width="6.125" style="230" bestFit="1" customWidth="1"/>
    <col min="9" max="9" width="6.75" style="230" bestFit="1" customWidth="1"/>
    <col min="10" max="10" width="6.5" style="230" bestFit="1" customWidth="1"/>
    <col min="11" max="11" width="7" style="230" customWidth="1"/>
    <col min="12" max="12" width="6.375" style="230" bestFit="1" customWidth="1"/>
    <col min="13" max="13" width="4.875" style="230" bestFit="1" customWidth="1"/>
    <col min="14" max="15" width="5.375" style="230" bestFit="1" customWidth="1"/>
    <col min="16" max="16" width="5.75" style="230" bestFit="1" customWidth="1"/>
    <col min="17" max="17" width="6.375" style="230" customWidth="1"/>
    <col min="18" max="18" width="4.875" style="230" bestFit="1" customWidth="1"/>
    <col min="19" max="19" width="0.625" style="230" customWidth="1"/>
    <col min="20" max="20" width="6.625" style="230" bestFit="1" customWidth="1"/>
    <col min="21" max="21" width="6.375" style="230" bestFit="1" customWidth="1"/>
    <col min="22" max="22" width="10.875" style="230" customWidth="1"/>
    <col min="23" max="23" width="3.5" style="230" bestFit="1" customWidth="1"/>
    <col min="24" max="24" width="12.75" style="230" customWidth="1"/>
    <col min="25" max="25" width="8.625" style="230" bestFit="1" customWidth="1"/>
    <col min="26" max="26" width="3.5" style="230" bestFit="1" customWidth="1"/>
    <col min="27" max="27" width="4" style="230" bestFit="1" customWidth="1"/>
    <col min="28" max="28" width="3.75" style="230" bestFit="1" customWidth="1"/>
    <col min="29" max="29" width="1.125" style="230" customWidth="1"/>
    <col min="30" max="30" width="4.375" style="230" bestFit="1" customWidth="1"/>
    <col min="31" max="31" width="3.75" style="230" bestFit="1" customWidth="1"/>
    <col min="32" max="32" width="4" style="230" bestFit="1" customWidth="1"/>
    <col min="33" max="16384" width="7.75" style="230"/>
  </cols>
  <sheetData>
    <row r="1" spans="1:5" ht="18.75" x14ac:dyDescent="0.3">
      <c r="A1" s="229" t="s">
        <v>262</v>
      </c>
    </row>
    <row r="2" spans="1:5" ht="9" customHeight="1" x14ac:dyDescent="0.25"/>
    <row r="3" spans="1:5" ht="8.25" customHeight="1" x14ac:dyDescent="0.25">
      <c r="A3" s="231"/>
      <c r="B3" s="232"/>
      <c r="C3" s="232"/>
      <c r="D3" s="232"/>
      <c r="E3" s="232"/>
    </row>
    <row r="4" spans="1:5" x14ac:dyDescent="0.25">
      <c r="A4" s="233" t="s">
        <v>162</v>
      </c>
      <c r="B4" s="234" t="s">
        <v>226</v>
      </c>
      <c r="C4" s="234" t="s">
        <v>227</v>
      </c>
      <c r="D4" s="234" t="s">
        <v>228</v>
      </c>
      <c r="E4" s="234" t="s">
        <v>229</v>
      </c>
    </row>
    <row r="5" spans="1:5" x14ac:dyDescent="0.25">
      <c r="A5" s="235" t="s">
        <v>230</v>
      </c>
      <c r="B5" s="236" t="s">
        <v>231</v>
      </c>
      <c r="C5" s="236">
        <v>0.4</v>
      </c>
      <c r="D5" s="236">
        <v>1</v>
      </c>
      <c r="E5" s="236">
        <f t="shared" ref="E5:E10" si="0">C5/D5</f>
        <v>0.4</v>
      </c>
    </row>
    <row r="6" spans="1:5" x14ac:dyDescent="0.25">
      <c r="A6" s="235" t="s">
        <v>232</v>
      </c>
      <c r="B6" s="236" t="s">
        <v>233</v>
      </c>
      <c r="C6" s="236">
        <v>11</v>
      </c>
      <c r="D6" s="236">
        <v>1</v>
      </c>
      <c r="E6" s="236">
        <f t="shared" si="0"/>
        <v>11</v>
      </c>
    </row>
    <row r="7" spans="1:5" x14ac:dyDescent="0.25">
      <c r="A7" s="235" t="s">
        <v>456</v>
      </c>
      <c r="B7" s="238" t="s">
        <v>457</v>
      </c>
      <c r="C7" s="238">
        <v>9</v>
      </c>
      <c r="D7" s="238">
        <v>1</v>
      </c>
      <c r="E7" s="238">
        <f t="shared" si="0"/>
        <v>9</v>
      </c>
    </row>
    <row r="8" spans="1:5" x14ac:dyDescent="0.25">
      <c r="A8" s="235" t="s">
        <v>234</v>
      </c>
      <c r="B8" s="236" t="s">
        <v>235</v>
      </c>
      <c r="C8" s="236">
        <v>200</v>
      </c>
      <c r="D8" s="236">
        <v>7</v>
      </c>
      <c r="E8" s="237">
        <f t="shared" si="0"/>
        <v>28.571428571428573</v>
      </c>
    </row>
    <row r="9" spans="1:5" x14ac:dyDescent="0.25">
      <c r="A9" s="235" t="s">
        <v>236</v>
      </c>
      <c r="B9" s="236" t="s">
        <v>237</v>
      </c>
      <c r="C9" s="236">
        <v>200</v>
      </c>
      <c r="D9" s="236">
        <v>2</v>
      </c>
      <c r="E9" s="236">
        <f t="shared" si="0"/>
        <v>100</v>
      </c>
    </row>
    <row r="10" spans="1:5" x14ac:dyDescent="0.25">
      <c r="A10" s="235" t="s">
        <v>238</v>
      </c>
      <c r="B10" s="236" t="s">
        <v>239</v>
      </c>
      <c r="C10" s="236">
        <v>100</v>
      </c>
      <c r="D10" s="238">
        <v>2</v>
      </c>
      <c r="E10" s="236">
        <f t="shared" si="0"/>
        <v>50</v>
      </c>
    </row>
    <row r="11" spans="1:5" x14ac:dyDescent="0.25">
      <c r="A11" s="235" t="s">
        <v>240</v>
      </c>
      <c r="B11" s="236" t="s">
        <v>241</v>
      </c>
      <c r="C11" s="236">
        <v>40</v>
      </c>
      <c r="D11" s="238">
        <v>1</v>
      </c>
      <c r="E11" s="236">
        <f t="shared" ref="E11:E15" si="1">C11/D11</f>
        <v>40</v>
      </c>
    </row>
    <row r="12" spans="1:5" x14ac:dyDescent="0.25">
      <c r="A12" s="239" t="s">
        <v>242</v>
      </c>
      <c r="B12" s="238" t="s">
        <v>243</v>
      </c>
      <c r="C12" s="238">
        <v>210</v>
      </c>
      <c r="D12" s="238">
        <v>1</v>
      </c>
      <c r="E12" s="236">
        <f t="shared" si="1"/>
        <v>210</v>
      </c>
    </row>
    <row r="13" spans="1:5" x14ac:dyDescent="0.25">
      <c r="A13" s="239" t="s">
        <v>289</v>
      </c>
      <c r="B13" s="238" t="s">
        <v>290</v>
      </c>
      <c r="C13" s="238">
        <v>120</v>
      </c>
      <c r="D13" s="238">
        <v>1</v>
      </c>
      <c r="E13" s="236">
        <f t="shared" si="1"/>
        <v>120</v>
      </c>
    </row>
    <row r="14" spans="1:5" x14ac:dyDescent="0.25">
      <c r="A14" s="239" t="s">
        <v>288</v>
      </c>
      <c r="B14" s="238" t="s">
        <v>291</v>
      </c>
      <c r="C14" s="238">
        <v>1000</v>
      </c>
      <c r="D14" s="238">
        <v>13</v>
      </c>
      <c r="E14" s="278">
        <f t="shared" si="1"/>
        <v>76.92307692307692</v>
      </c>
    </row>
    <row r="15" spans="1:5" x14ac:dyDescent="0.25">
      <c r="A15" s="239" t="s">
        <v>244</v>
      </c>
      <c r="B15" s="238" t="s">
        <v>245</v>
      </c>
      <c r="C15" s="238">
        <v>29</v>
      </c>
      <c r="D15" s="238">
        <v>1</v>
      </c>
      <c r="E15" s="236">
        <f t="shared" si="1"/>
        <v>29</v>
      </c>
    </row>
    <row r="16" spans="1:5" x14ac:dyDescent="0.25">
      <c r="A16" s="240"/>
      <c r="B16" s="241"/>
      <c r="C16" s="241"/>
      <c r="D16" s="241"/>
      <c r="E16" s="241"/>
    </row>
    <row r="17" spans="1:13" s="242" customFormat="1" ht="18.75" x14ac:dyDescent="0.3">
      <c r="A17" s="229" t="s">
        <v>263</v>
      </c>
      <c r="B17" s="241"/>
      <c r="C17" s="241"/>
      <c r="D17" s="241"/>
    </row>
    <row r="18" spans="1:13" s="242" customFormat="1" ht="4.5" customHeight="1" x14ac:dyDescent="0.2"/>
    <row r="19" spans="1:13" s="242" customFormat="1" ht="14.25" x14ac:dyDescent="0.2">
      <c r="D19" s="243"/>
      <c r="E19" s="544" t="s">
        <v>273</v>
      </c>
      <c r="F19" s="547"/>
      <c r="G19" s="547"/>
      <c r="H19" s="547"/>
      <c r="I19" s="547"/>
      <c r="J19" s="547"/>
      <c r="K19" s="547"/>
      <c r="L19" s="548"/>
      <c r="M19" s="363"/>
    </row>
    <row r="20" spans="1:13" s="250" customFormat="1" ht="57" customHeight="1" x14ac:dyDescent="0.25">
      <c r="A20" s="244" t="s">
        <v>162</v>
      </c>
      <c r="B20" s="245" t="s">
        <v>227</v>
      </c>
      <c r="C20" s="246" t="s">
        <v>246</v>
      </c>
      <c r="D20" s="245"/>
      <c r="E20" s="247" t="s">
        <v>247</v>
      </c>
      <c r="F20" s="247" t="s">
        <v>248</v>
      </c>
      <c r="G20" s="248" t="s">
        <v>445</v>
      </c>
      <c r="H20" s="247" t="s">
        <v>447</v>
      </c>
      <c r="I20" s="248" t="s">
        <v>444</v>
      </c>
      <c r="J20" s="247" t="s">
        <v>249</v>
      </c>
      <c r="K20" s="248" t="s">
        <v>250</v>
      </c>
      <c r="L20" s="247" t="s">
        <v>443</v>
      </c>
      <c r="M20" s="249"/>
    </row>
    <row r="21" spans="1:13" s="242" customFormat="1" ht="12.75" x14ac:dyDescent="0.2">
      <c r="A21" s="235" t="s">
        <v>230</v>
      </c>
      <c r="B21" s="251" t="s">
        <v>251</v>
      </c>
      <c r="C21" s="251">
        <f t="shared" ref="C21:C24" si="2">SUM(E21:L21)</f>
        <v>150</v>
      </c>
      <c r="D21" s="251"/>
      <c r="E21" s="252">
        <v>15</v>
      </c>
      <c r="F21" s="252">
        <v>5</v>
      </c>
      <c r="G21" s="252">
        <v>15</v>
      </c>
      <c r="H21" s="252">
        <v>40</v>
      </c>
      <c r="I21" s="252">
        <v>40</v>
      </c>
      <c r="J21" s="252">
        <v>5</v>
      </c>
      <c r="K21" s="252">
        <v>10</v>
      </c>
      <c r="L21" s="252">
        <v>20</v>
      </c>
      <c r="M21" s="253"/>
    </row>
    <row r="22" spans="1:13" s="242" customFormat="1" ht="12.75" x14ac:dyDescent="0.2">
      <c r="A22" s="235" t="s">
        <v>232</v>
      </c>
      <c r="B22" s="251" t="s">
        <v>252</v>
      </c>
      <c r="C22" s="251">
        <f t="shared" si="2"/>
        <v>60</v>
      </c>
      <c r="D22" s="251"/>
      <c r="E22" s="252">
        <v>10</v>
      </c>
      <c r="F22" s="252">
        <v>2.5</v>
      </c>
      <c r="G22" s="252">
        <v>2.5</v>
      </c>
      <c r="H22" s="252">
        <v>10</v>
      </c>
      <c r="I22" s="252">
        <v>15</v>
      </c>
      <c r="J22" s="252">
        <v>5</v>
      </c>
      <c r="K22" s="252">
        <v>10</v>
      </c>
      <c r="L22" s="252">
        <v>5</v>
      </c>
      <c r="M22" s="253"/>
    </row>
    <row r="23" spans="1:13" s="242" customFormat="1" ht="12.75" x14ac:dyDescent="0.2">
      <c r="A23" s="235" t="s">
        <v>456</v>
      </c>
      <c r="B23" s="255" t="s">
        <v>458</v>
      </c>
      <c r="C23" s="255">
        <f t="shared" si="2"/>
        <v>60</v>
      </c>
      <c r="D23" s="255"/>
      <c r="E23" s="256">
        <v>7.5</v>
      </c>
      <c r="F23" s="256">
        <v>2.5</v>
      </c>
      <c r="G23" s="256">
        <v>2.5</v>
      </c>
      <c r="H23" s="256">
        <v>15</v>
      </c>
      <c r="I23" s="256">
        <v>25</v>
      </c>
      <c r="J23" s="256">
        <v>5</v>
      </c>
      <c r="K23" s="256">
        <v>2.5</v>
      </c>
      <c r="L23" s="256">
        <v>0</v>
      </c>
      <c r="M23" s="253"/>
    </row>
    <row r="24" spans="1:13" s="242" customFormat="1" ht="12.75" x14ac:dyDescent="0.2">
      <c r="A24" s="235" t="s">
        <v>234</v>
      </c>
      <c r="B24" s="251" t="s">
        <v>253</v>
      </c>
      <c r="C24" s="251">
        <f t="shared" si="2"/>
        <v>420</v>
      </c>
      <c r="D24" s="251"/>
      <c r="E24" s="252">
        <v>5</v>
      </c>
      <c r="F24" s="252">
        <v>5</v>
      </c>
      <c r="G24" s="252">
        <v>5</v>
      </c>
      <c r="H24" s="252">
        <v>100</v>
      </c>
      <c r="I24" s="252">
        <v>240</v>
      </c>
      <c r="J24" s="252">
        <v>50</v>
      </c>
      <c r="K24" s="252">
        <v>10</v>
      </c>
      <c r="L24" s="252">
        <v>5</v>
      </c>
      <c r="M24" s="253"/>
    </row>
    <row r="25" spans="1:13" s="242" customFormat="1" ht="51" x14ac:dyDescent="0.2">
      <c r="A25" s="254" t="s">
        <v>254</v>
      </c>
      <c r="B25" s="251" t="s">
        <v>253</v>
      </c>
      <c r="C25" s="251">
        <f>SUM(E25:L25)</f>
        <v>120</v>
      </c>
      <c r="D25" s="251"/>
      <c r="E25" s="252">
        <v>2</v>
      </c>
      <c r="F25" s="252">
        <v>1</v>
      </c>
      <c r="G25" s="252">
        <v>2</v>
      </c>
      <c r="H25" s="252">
        <v>7</v>
      </c>
      <c r="I25" s="252">
        <v>18</v>
      </c>
      <c r="J25" s="252">
        <v>80</v>
      </c>
      <c r="K25" s="252">
        <v>5</v>
      </c>
      <c r="L25" s="252">
        <v>5</v>
      </c>
      <c r="M25" s="253"/>
    </row>
    <row r="26" spans="1:13" s="242" customFormat="1" ht="12.75" x14ac:dyDescent="0.2">
      <c r="A26" s="235" t="s">
        <v>236</v>
      </c>
      <c r="B26" s="251" t="s">
        <v>255</v>
      </c>
      <c r="C26" s="251">
        <f>SUM(E26:L26)</f>
        <v>120</v>
      </c>
      <c r="D26" s="251"/>
      <c r="E26" s="252">
        <v>5</v>
      </c>
      <c r="F26" s="252">
        <v>5</v>
      </c>
      <c r="G26" s="252">
        <v>10</v>
      </c>
      <c r="H26" s="252">
        <v>15</v>
      </c>
      <c r="I26" s="252">
        <v>40</v>
      </c>
      <c r="J26" s="252">
        <v>30</v>
      </c>
      <c r="K26" s="252">
        <v>10</v>
      </c>
      <c r="L26" s="252">
        <v>5</v>
      </c>
      <c r="M26" s="253"/>
    </row>
    <row r="27" spans="1:13" s="242" customFormat="1" ht="12.75" x14ac:dyDescent="0.2">
      <c r="A27" s="235" t="s">
        <v>238</v>
      </c>
      <c r="B27" s="251" t="s">
        <v>256</v>
      </c>
      <c r="C27" s="251">
        <f>SUM(E27:L27)</f>
        <v>60</v>
      </c>
      <c r="D27" s="251"/>
      <c r="E27" s="252">
        <v>5</v>
      </c>
      <c r="F27" s="252">
        <v>5</v>
      </c>
      <c r="G27" s="252">
        <v>0</v>
      </c>
      <c r="H27" s="252">
        <v>0</v>
      </c>
      <c r="I27" s="252">
        <v>30</v>
      </c>
      <c r="J27" s="252">
        <v>10</v>
      </c>
      <c r="K27" s="252">
        <v>10</v>
      </c>
      <c r="L27" s="252">
        <v>0</v>
      </c>
      <c r="M27" s="253"/>
    </row>
    <row r="28" spans="1:13" s="242" customFormat="1" ht="12.75" x14ac:dyDescent="0.2">
      <c r="A28" s="235" t="s">
        <v>240</v>
      </c>
      <c r="B28" s="251" t="s">
        <v>257</v>
      </c>
      <c r="C28" s="251">
        <f>SUM(E28:L28)</f>
        <v>60</v>
      </c>
      <c r="D28" s="251"/>
      <c r="E28" s="252">
        <v>2.5</v>
      </c>
      <c r="F28" s="252">
        <v>2.5</v>
      </c>
      <c r="G28" s="252">
        <v>5</v>
      </c>
      <c r="H28" s="252">
        <v>10</v>
      </c>
      <c r="I28" s="252">
        <v>25</v>
      </c>
      <c r="J28" s="252">
        <v>5</v>
      </c>
      <c r="K28" s="252">
        <v>5</v>
      </c>
      <c r="L28" s="252">
        <v>5</v>
      </c>
      <c r="M28" s="253"/>
    </row>
    <row r="29" spans="1:13" s="242" customFormat="1" ht="12.75" x14ac:dyDescent="0.2">
      <c r="A29" s="239" t="s">
        <v>242</v>
      </c>
      <c r="B29" s="255" t="s">
        <v>258</v>
      </c>
      <c r="C29" s="255">
        <v>60</v>
      </c>
      <c r="D29" s="255"/>
      <c r="E29" s="256">
        <v>5</v>
      </c>
      <c r="F29" s="256">
        <v>35</v>
      </c>
      <c r="G29" s="256">
        <v>0</v>
      </c>
      <c r="H29" s="256">
        <v>0</v>
      </c>
      <c r="I29" s="256">
        <v>0</v>
      </c>
      <c r="J29" s="256">
        <v>15</v>
      </c>
      <c r="K29" s="256">
        <v>5</v>
      </c>
      <c r="L29" s="256">
        <v>0</v>
      </c>
      <c r="M29" s="257"/>
    </row>
    <row r="30" spans="1:13" s="242" customFormat="1" ht="12.75" x14ac:dyDescent="0.2">
      <c r="A30" s="239" t="s">
        <v>287</v>
      </c>
      <c r="B30" s="238" t="s">
        <v>290</v>
      </c>
      <c r="C30" s="255">
        <v>60</v>
      </c>
      <c r="D30" s="255"/>
      <c r="E30" s="256" t="s">
        <v>266</v>
      </c>
      <c r="F30" s="256" t="s">
        <v>266</v>
      </c>
      <c r="G30" s="256" t="s">
        <v>266</v>
      </c>
      <c r="H30" s="256" t="s">
        <v>266</v>
      </c>
      <c r="I30" s="256" t="s">
        <v>266</v>
      </c>
      <c r="J30" s="256" t="s">
        <v>266</v>
      </c>
      <c r="K30" s="256" t="s">
        <v>266</v>
      </c>
      <c r="L30" s="256" t="s">
        <v>266</v>
      </c>
      <c r="M30" s="257"/>
    </row>
    <row r="31" spans="1:13" s="242" customFormat="1" ht="12.75" x14ac:dyDescent="0.2">
      <c r="A31" s="239" t="s">
        <v>288</v>
      </c>
      <c r="B31" s="238" t="s">
        <v>291</v>
      </c>
      <c r="C31" s="255">
        <v>780</v>
      </c>
      <c r="D31" s="255"/>
      <c r="E31" s="256">
        <v>25</v>
      </c>
      <c r="F31" s="256">
        <v>175</v>
      </c>
      <c r="G31" s="256">
        <v>0</v>
      </c>
      <c r="H31" s="256">
        <v>0</v>
      </c>
      <c r="I31" s="256">
        <v>480</v>
      </c>
      <c r="J31" s="256">
        <v>75</v>
      </c>
      <c r="K31" s="256">
        <v>25</v>
      </c>
      <c r="L31" s="256">
        <v>0</v>
      </c>
      <c r="M31" s="257"/>
    </row>
    <row r="32" spans="1:13" s="242" customFormat="1" ht="12.75" x14ac:dyDescent="0.2">
      <c r="A32" s="239" t="s">
        <v>244</v>
      </c>
      <c r="B32" s="255" t="s">
        <v>259</v>
      </c>
      <c r="C32" s="255">
        <v>60</v>
      </c>
      <c r="D32" s="255"/>
      <c r="E32" s="256">
        <v>2.5</v>
      </c>
      <c r="F32" s="256">
        <v>2.5</v>
      </c>
      <c r="G32" s="256">
        <v>0</v>
      </c>
      <c r="H32" s="256">
        <v>0</v>
      </c>
      <c r="I32" s="256">
        <v>45</v>
      </c>
      <c r="J32" s="256">
        <v>5</v>
      </c>
      <c r="K32" s="256">
        <v>5</v>
      </c>
      <c r="L32" s="256">
        <v>0</v>
      </c>
      <c r="M32" s="257"/>
    </row>
    <row r="33" spans="1:13" s="242" customFormat="1" ht="12.75" x14ac:dyDescent="0.2">
      <c r="C33" s="252"/>
      <c r="D33" s="252"/>
      <c r="E33" s="252"/>
      <c r="F33" s="252"/>
      <c r="G33" s="252"/>
      <c r="H33" s="252"/>
      <c r="I33" s="252"/>
      <c r="J33" s="252"/>
      <c r="K33" s="252"/>
      <c r="L33" s="252"/>
      <c r="M33" s="253"/>
    </row>
    <row r="34" spans="1:13" s="242" customFormat="1" ht="12.75" x14ac:dyDescent="0.2">
      <c r="B34" s="258" t="s">
        <v>260</v>
      </c>
      <c r="C34" s="259">
        <f>AVERAGE(C21:C32)</f>
        <v>167.5</v>
      </c>
      <c r="D34" s="259"/>
      <c r="E34" s="259">
        <f t="shared" ref="E34:L34" si="3">AVERAGE(E21:E32)</f>
        <v>7.6818181818181817</v>
      </c>
      <c r="F34" s="259">
        <f t="shared" si="3"/>
        <v>21.90909090909091</v>
      </c>
      <c r="G34" s="259">
        <f t="shared" si="3"/>
        <v>3.8181818181818183</v>
      </c>
      <c r="H34" s="259">
        <f t="shared" si="3"/>
        <v>17.90909090909091</v>
      </c>
      <c r="I34" s="259">
        <f t="shared" si="3"/>
        <v>87.090909090909093</v>
      </c>
      <c r="J34" s="259">
        <f t="shared" si="3"/>
        <v>25.90909090909091</v>
      </c>
      <c r="K34" s="259">
        <f t="shared" si="3"/>
        <v>8.8636363636363633</v>
      </c>
      <c r="L34" s="259">
        <f t="shared" si="3"/>
        <v>4.0909090909090908</v>
      </c>
    </row>
    <row r="35" spans="1:13" s="242" customFormat="1" ht="12.75" x14ac:dyDescent="0.2">
      <c r="B35" s="260"/>
      <c r="C35" s="252"/>
      <c r="D35" s="252"/>
      <c r="E35" s="252"/>
      <c r="F35" s="252"/>
      <c r="G35" s="252"/>
      <c r="H35" s="252"/>
      <c r="I35" s="252"/>
      <c r="J35" s="252"/>
      <c r="K35" s="252"/>
      <c r="L35" s="252"/>
    </row>
    <row r="36" spans="1:13" s="242" customFormat="1" ht="12.75" x14ac:dyDescent="0.2">
      <c r="B36" s="258" t="s">
        <v>246</v>
      </c>
      <c r="C36" s="261">
        <f t="shared" ref="C36:L36" si="4">SUM(C21:C32)</f>
        <v>2010</v>
      </c>
      <c r="D36" s="261">
        <f t="shared" si="4"/>
        <v>0</v>
      </c>
      <c r="E36" s="261">
        <f t="shared" si="4"/>
        <v>84.5</v>
      </c>
      <c r="F36" s="261">
        <f t="shared" si="4"/>
        <v>241</v>
      </c>
      <c r="G36" s="261">
        <f t="shared" si="4"/>
        <v>42</v>
      </c>
      <c r="H36" s="261">
        <f t="shared" si="4"/>
        <v>197</v>
      </c>
      <c r="I36" s="261">
        <f t="shared" si="4"/>
        <v>958</v>
      </c>
      <c r="J36" s="261">
        <f t="shared" si="4"/>
        <v>285</v>
      </c>
      <c r="K36" s="261">
        <f t="shared" si="4"/>
        <v>97.5</v>
      </c>
      <c r="L36" s="261">
        <f t="shared" si="4"/>
        <v>45</v>
      </c>
    </row>
    <row r="38" spans="1:13" ht="10.5" customHeight="1" thickBot="1" x14ac:dyDescent="0.3">
      <c r="A38" s="364"/>
      <c r="B38" s="364"/>
      <c r="C38" s="364"/>
      <c r="D38" s="364"/>
      <c r="E38" s="364"/>
      <c r="F38" s="364"/>
      <c r="G38" s="364"/>
      <c r="H38" s="364"/>
      <c r="I38" s="364"/>
      <c r="J38" s="364"/>
      <c r="K38" s="364"/>
      <c r="L38" s="364"/>
    </row>
    <row r="39" spans="1:13" s="362" customFormat="1" x14ac:dyDescent="0.25"/>
    <row r="40" spans="1:13" ht="22.5" x14ac:dyDescent="0.3">
      <c r="A40" s="270" t="s">
        <v>484</v>
      </c>
    </row>
    <row r="41" spans="1:13" x14ac:dyDescent="0.25">
      <c r="A41" s="260"/>
      <c r="B41" s="242"/>
      <c r="C41" s="242"/>
      <c r="J41" s="250"/>
    </row>
    <row r="42" spans="1:13" s="362" customFormat="1" ht="38.25" x14ac:dyDescent="0.25">
      <c r="A42" s="244" t="s">
        <v>162</v>
      </c>
      <c r="B42" s="244" t="s">
        <v>227</v>
      </c>
      <c r="C42" s="361" t="s">
        <v>304</v>
      </c>
      <c r="D42" s="268" t="s">
        <v>436</v>
      </c>
      <c r="E42" s="268" t="s">
        <v>437</v>
      </c>
    </row>
    <row r="43" spans="1:13" s="362" customFormat="1" x14ac:dyDescent="0.25">
      <c r="A43" s="413" t="s">
        <v>441</v>
      </c>
      <c r="B43" s="414" t="s">
        <v>442</v>
      </c>
      <c r="C43" s="415">
        <f>F54</f>
        <v>18.77</v>
      </c>
      <c r="D43" s="416">
        <f>R54</f>
        <v>0.70833333333333337</v>
      </c>
      <c r="E43" s="416">
        <f>M66</f>
        <v>0.43333333333333335</v>
      </c>
    </row>
    <row r="44" spans="1:13" s="362" customFormat="1" x14ac:dyDescent="0.25">
      <c r="A44" s="263" t="s">
        <v>271</v>
      </c>
      <c r="B44" s="256">
        <v>200</v>
      </c>
      <c r="C44" s="411">
        <f>F54</f>
        <v>18.77</v>
      </c>
      <c r="D44" s="412">
        <f>R54</f>
        <v>0.70833333333333337</v>
      </c>
      <c r="E44" s="412">
        <f>M67</f>
        <v>0.93333333333333335</v>
      </c>
    </row>
    <row r="45" spans="1:13" s="362" customFormat="1" ht="64.5" x14ac:dyDescent="0.25">
      <c r="A45" s="263" t="s">
        <v>275</v>
      </c>
      <c r="B45" s="256">
        <v>100</v>
      </c>
      <c r="C45" s="411">
        <f t="shared" ref="C45:C46" si="5">F55</f>
        <v>14.379999999999999</v>
      </c>
      <c r="D45" s="412">
        <f t="shared" ref="D45:D46" si="6">R55</f>
        <v>0.47499999999999998</v>
      </c>
      <c r="E45" s="412">
        <f>M68</f>
        <v>1.65</v>
      </c>
    </row>
    <row r="46" spans="1:13" s="362" customFormat="1" x14ac:dyDescent="0.25">
      <c r="A46" s="263" t="s">
        <v>270</v>
      </c>
      <c r="B46" s="256">
        <v>50</v>
      </c>
      <c r="C46" s="411">
        <f t="shared" si="5"/>
        <v>7.1899999999999995</v>
      </c>
      <c r="D46" s="412">
        <f t="shared" si="6"/>
        <v>0.32500000000000001</v>
      </c>
      <c r="E46" s="412">
        <f>M69</f>
        <v>0.56666666666666665</v>
      </c>
    </row>
    <row r="47" spans="1:13" x14ac:dyDescent="0.25">
      <c r="A47" s="260"/>
    </row>
    <row r="48" spans="1:13" x14ac:dyDescent="0.25">
      <c r="A48" s="242" t="s">
        <v>455</v>
      </c>
    </row>
    <row r="49" spans="1:29" ht="27" customHeight="1" x14ac:dyDescent="0.25">
      <c r="A49" s="242"/>
    </row>
    <row r="50" spans="1:29" ht="31.5" customHeight="1" thickBot="1" x14ac:dyDescent="0.3">
      <c r="A50" s="364"/>
      <c r="B50" s="364"/>
      <c r="C50" s="364"/>
      <c r="D50" s="364"/>
      <c r="E50" s="364"/>
      <c r="F50" s="364"/>
      <c r="G50" s="364"/>
      <c r="H50" s="364"/>
      <c r="I50" s="364"/>
      <c r="J50" s="364"/>
      <c r="K50" s="364"/>
      <c r="L50" s="364"/>
    </row>
    <row r="51" spans="1:29" ht="18.75" x14ac:dyDescent="0.3">
      <c r="A51" s="229" t="s">
        <v>267</v>
      </c>
      <c r="B51" s="241"/>
      <c r="C51" s="241"/>
      <c r="D51" s="241"/>
      <c r="E51" s="242"/>
      <c r="F51" s="242"/>
      <c r="G51" s="242"/>
      <c r="H51" s="242"/>
      <c r="I51" s="242"/>
      <c r="J51" s="242"/>
      <c r="K51" s="242"/>
      <c r="L51" s="242"/>
    </row>
    <row r="52" spans="1:29" ht="15.75" x14ac:dyDescent="0.25">
      <c r="A52" s="242"/>
      <c r="B52" s="242"/>
      <c r="C52" s="242"/>
      <c r="D52" s="242"/>
      <c r="E52" s="242"/>
      <c r="F52" s="242"/>
      <c r="G52" s="243"/>
      <c r="H52" s="544" t="s">
        <v>273</v>
      </c>
      <c r="I52" s="545"/>
      <c r="J52" s="545"/>
      <c r="K52" s="545"/>
      <c r="L52" s="545"/>
      <c r="M52" s="545"/>
      <c r="N52" s="545"/>
      <c r="O52" s="545"/>
      <c r="P52" s="546"/>
      <c r="T52" s="549" t="s">
        <v>449</v>
      </c>
      <c r="U52" s="550"/>
    </row>
    <row r="53" spans="1:29" ht="38.25" x14ac:dyDescent="0.25">
      <c r="A53" s="244" t="s">
        <v>162</v>
      </c>
      <c r="B53" s="245" t="s">
        <v>227</v>
      </c>
      <c r="C53" s="246" t="s">
        <v>278</v>
      </c>
      <c r="D53" s="246" t="s">
        <v>265</v>
      </c>
      <c r="E53" s="246" t="s">
        <v>272</v>
      </c>
      <c r="F53" s="246" t="s">
        <v>304</v>
      </c>
      <c r="G53" s="245"/>
      <c r="H53" s="248" t="s">
        <v>301</v>
      </c>
      <c r="I53" s="248" t="s">
        <v>446</v>
      </c>
      <c r="J53" s="248" t="s">
        <v>299</v>
      </c>
      <c r="K53" s="248" t="s">
        <v>438</v>
      </c>
      <c r="L53" s="248" t="s">
        <v>264</v>
      </c>
      <c r="M53" s="248" t="s">
        <v>439</v>
      </c>
      <c r="N53" s="248" t="s">
        <v>302</v>
      </c>
      <c r="O53" s="248" t="s">
        <v>305</v>
      </c>
      <c r="P53" s="248" t="s">
        <v>450</v>
      </c>
      <c r="Q53" s="248" t="s">
        <v>246</v>
      </c>
      <c r="R53" s="248" t="s">
        <v>1</v>
      </c>
      <c r="T53" s="248" t="s">
        <v>303</v>
      </c>
      <c r="U53" s="248" t="s">
        <v>448</v>
      </c>
    </row>
    <row r="54" spans="1:29" s="242" customFormat="1" x14ac:dyDescent="0.25">
      <c r="A54" s="263" t="s">
        <v>454</v>
      </c>
      <c r="B54" s="264">
        <v>200</v>
      </c>
      <c r="C54" s="408">
        <v>2.77</v>
      </c>
      <c r="D54" s="408">
        <v>0.08</v>
      </c>
      <c r="E54" s="409">
        <f>B54*D54</f>
        <v>16</v>
      </c>
      <c r="F54" s="409">
        <f>C54+E54</f>
        <v>18.77</v>
      </c>
      <c r="G54" s="255"/>
      <c r="H54" s="256">
        <v>5</v>
      </c>
      <c r="I54" s="256">
        <v>3</v>
      </c>
      <c r="J54" s="256">
        <v>3</v>
      </c>
      <c r="K54" s="256">
        <v>10</v>
      </c>
      <c r="L54" s="256">
        <v>0.5</v>
      </c>
      <c r="M54" s="256">
        <v>15</v>
      </c>
      <c r="N54" s="256">
        <v>5</v>
      </c>
      <c r="O54" s="256">
        <v>0.5</v>
      </c>
      <c r="P54" s="256">
        <v>0.5</v>
      </c>
      <c r="Q54" s="256">
        <f>SUM(H54:P54)</f>
        <v>42.5</v>
      </c>
      <c r="R54" s="365">
        <f>Q54/60</f>
        <v>0.70833333333333337</v>
      </c>
      <c r="S54" s="282"/>
      <c r="T54" s="282">
        <v>5</v>
      </c>
      <c r="U54" s="282">
        <v>2</v>
      </c>
      <c r="V54" s="230"/>
      <c r="W54" s="230"/>
      <c r="X54" s="230"/>
      <c r="Y54" s="230"/>
      <c r="Z54" s="230"/>
      <c r="AA54" s="230"/>
      <c r="AB54" s="230"/>
      <c r="AC54" s="230"/>
    </row>
    <row r="55" spans="1:29" s="266" customFormat="1" ht="64.5" x14ac:dyDescent="0.25">
      <c r="A55" s="263" t="s">
        <v>275</v>
      </c>
      <c r="B55" s="264">
        <v>100</v>
      </c>
      <c r="C55" s="408">
        <v>1.38</v>
      </c>
      <c r="D55" s="409">
        <v>0.13</v>
      </c>
      <c r="E55" s="409">
        <f t="shared" ref="E55:E57" si="7">B55*D55</f>
        <v>13</v>
      </c>
      <c r="F55" s="409">
        <f t="shared" ref="F55:F56" si="8">C55+E55</f>
        <v>14.379999999999999</v>
      </c>
      <c r="G55" s="256"/>
      <c r="H55" s="256">
        <v>0</v>
      </c>
      <c r="I55" s="256">
        <v>2</v>
      </c>
      <c r="J55" s="256">
        <v>3</v>
      </c>
      <c r="K55" s="256">
        <v>7</v>
      </c>
      <c r="L55" s="256">
        <v>0.5</v>
      </c>
      <c r="M55" s="256">
        <v>10</v>
      </c>
      <c r="N55" s="256">
        <v>5</v>
      </c>
      <c r="O55" s="256">
        <v>0.5</v>
      </c>
      <c r="P55" s="256">
        <v>0.5</v>
      </c>
      <c r="Q55" s="256">
        <f t="shared" ref="Q55:Q56" si="9">SUM(H55:P55)</f>
        <v>28.5</v>
      </c>
      <c r="R55" s="365">
        <f t="shared" ref="R55:R56" si="10">Q55/60</f>
        <v>0.47499999999999998</v>
      </c>
      <c r="S55" s="230"/>
      <c r="T55" s="230"/>
      <c r="U55" s="230"/>
    </row>
    <row r="56" spans="1:29" s="242" customFormat="1" x14ac:dyDescent="0.25">
      <c r="A56" s="263" t="s">
        <v>270</v>
      </c>
      <c r="B56" s="264">
        <v>50</v>
      </c>
      <c r="C56" s="408">
        <v>0.69</v>
      </c>
      <c r="D56" s="408">
        <v>0.13</v>
      </c>
      <c r="E56" s="409">
        <f t="shared" si="7"/>
        <v>6.5</v>
      </c>
      <c r="F56" s="409">
        <f t="shared" si="8"/>
        <v>7.1899999999999995</v>
      </c>
      <c r="G56" s="255"/>
      <c r="H56" s="256">
        <v>0</v>
      </c>
      <c r="I56" s="256">
        <v>1</v>
      </c>
      <c r="J56" s="256">
        <v>3</v>
      </c>
      <c r="K56" s="256">
        <v>4</v>
      </c>
      <c r="L56" s="256">
        <v>0.5</v>
      </c>
      <c r="M56" s="256">
        <v>5</v>
      </c>
      <c r="N56" s="256">
        <v>5</v>
      </c>
      <c r="O56" s="256">
        <v>0.5</v>
      </c>
      <c r="P56" s="256">
        <v>0.5</v>
      </c>
      <c r="Q56" s="256">
        <f t="shared" si="9"/>
        <v>19.5</v>
      </c>
      <c r="R56" s="365">
        <f t="shared" si="10"/>
        <v>0.32500000000000001</v>
      </c>
      <c r="S56" s="230"/>
      <c r="T56" s="230"/>
      <c r="U56" s="230"/>
      <c r="V56" s="230"/>
      <c r="W56" s="230"/>
      <c r="X56" s="230"/>
      <c r="Y56" s="230"/>
      <c r="Z56" s="230"/>
      <c r="AA56" s="230"/>
      <c r="AB56" s="230"/>
      <c r="AC56" s="230"/>
    </row>
    <row r="57" spans="1:29" s="242" customFormat="1" x14ac:dyDescent="0.25">
      <c r="A57" s="263" t="s">
        <v>274</v>
      </c>
      <c r="B57" s="264">
        <v>1</v>
      </c>
      <c r="C57" s="408">
        <v>0</v>
      </c>
      <c r="D57" s="408">
        <v>2</v>
      </c>
      <c r="E57" s="409">
        <f t="shared" si="7"/>
        <v>2</v>
      </c>
      <c r="F57" s="410">
        <f>E57</f>
        <v>2</v>
      </c>
      <c r="G57" s="362"/>
      <c r="H57" s="257"/>
      <c r="I57" s="257"/>
      <c r="J57" s="257"/>
      <c r="K57" s="257"/>
      <c r="L57" s="257"/>
      <c r="M57" s="257"/>
      <c r="N57" s="257"/>
      <c r="O57" s="266"/>
      <c r="P57" s="257"/>
      <c r="Q57" s="257"/>
      <c r="R57" s="257"/>
      <c r="S57" s="253"/>
      <c r="T57" s="253"/>
      <c r="U57" s="253"/>
      <c r="V57" s="253"/>
      <c r="W57" s="253"/>
      <c r="Z57" s="230"/>
      <c r="AA57" s="230"/>
      <c r="AB57" s="230"/>
      <c r="AC57" s="230"/>
    </row>
    <row r="58" spans="1:29" s="242" customFormat="1" x14ac:dyDescent="0.25">
      <c r="A58" s="271"/>
      <c r="B58" s="272"/>
      <c r="C58" s="272"/>
      <c r="D58" s="272"/>
      <c r="E58" s="241"/>
      <c r="F58" s="253"/>
      <c r="G58" s="253"/>
      <c r="H58" s="253"/>
      <c r="I58" s="253"/>
      <c r="J58" s="253"/>
      <c r="K58" s="253"/>
      <c r="L58" s="253"/>
      <c r="M58" s="253"/>
      <c r="N58" s="253"/>
      <c r="T58" s="230"/>
      <c r="U58" s="230"/>
      <c r="V58" s="230"/>
      <c r="W58" s="230"/>
      <c r="X58" s="230"/>
      <c r="Y58" s="230"/>
      <c r="Z58" s="230"/>
      <c r="AA58" s="230"/>
    </row>
    <row r="59" spans="1:29" s="242" customFormat="1" ht="15.75" x14ac:dyDescent="0.25">
      <c r="A59" s="551" t="s">
        <v>435</v>
      </c>
      <c r="B59" s="552"/>
      <c r="C59" s="552"/>
      <c r="D59" s="552"/>
      <c r="E59" s="552"/>
      <c r="F59" s="552"/>
      <c r="G59" s="253"/>
      <c r="H59" s="253"/>
      <c r="I59" s="253"/>
      <c r="J59" s="253"/>
      <c r="K59" s="253"/>
      <c r="L59" s="253"/>
      <c r="M59" s="253"/>
      <c r="N59" s="253"/>
      <c r="T59" s="230"/>
      <c r="U59" s="230"/>
      <c r="V59" s="230"/>
      <c r="W59" s="230"/>
      <c r="X59" s="230"/>
      <c r="Y59" s="230"/>
      <c r="Z59" s="230"/>
      <c r="AA59" s="230"/>
    </row>
    <row r="60" spans="1:29" ht="15.75" x14ac:dyDescent="0.25">
      <c r="A60" s="553" t="s">
        <v>332</v>
      </c>
      <c r="B60" s="552"/>
      <c r="C60" s="552"/>
      <c r="D60" s="552"/>
      <c r="E60" s="552"/>
      <c r="F60" s="552"/>
    </row>
    <row r="61" spans="1:29" ht="15.75" x14ac:dyDescent="0.25">
      <c r="A61" s="367" t="s">
        <v>440</v>
      </c>
      <c r="B61" s="366"/>
      <c r="C61" s="366"/>
      <c r="D61" s="366"/>
      <c r="E61" s="366"/>
      <c r="F61" s="366"/>
    </row>
    <row r="62" spans="1:29" s="362" customFormat="1" x14ac:dyDescent="0.25"/>
    <row r="63" spans="1:29" s="362" customFormat="1" ht="18.75" x14ac:dyDescent="0.3">
      <c r="A63" s="265" t="s">
        <v>268</v>
      </c>
      <c r="B63" s="243"/>
      <c r="C63" s="243"/>
      <c r="D63" s="243"/>
      <c r="E63" s="266"/>
      <c r="F63" s="266"/>
      <c r="G63" s="266"/>
      <c r="H63" s="266"/>
      <c r="I63" s="266"/>
      <c r="J63" s="266"/>
      <c r="K63" s="266"/>
      <c r="L63" s="266"/>
    </row>
    <row r="64" spans="1:29" s="362" customFormat="1" ht="15.75" x14ac:dyDescent="0.25">
      <c r="A64" s="266"/>
      <c r="B64" s="266"/>
      <c r="C64" s="266"/>
      <c r="D64" s="544" t="s">
        <v>273</v>
      </c>
      <c r="E64" s="545"/>
      <c r="F64" s="545"/>
      <c r="G64" s="545"/>
      <c r="H64" s="545"/>
      <c r="I64" s="545"/>
      <c r="J64" s="545"/>
      <c r="K64" s="546"/>
    </row>
    <row r="65" spans="1:13" s="362" customFormat="1" ht="51" x14ac:dyDescent="0.25">
      <c r="A65" s="244" t="s">
        <v>162</v>
      </c>
      <c r="B65" s="245" t="s">
        <v>227</v>
      </c>
      <c r="C65" s="245"/>
      <c r="D65" s="267" t="s">
        <v>247</v>
      </c>
      <c r="E65" s="267" t="s">
        <v>248</v>
      </c>
      <c r="F65" s="268" t="s">
        <v>445</v>
      </c>
      <c r="G65" s="267" t="s">
        <v>261</v>
      </c>
      <c r="H65" s="268" t="s">
        <v>444</v>
      </c>
      <c r="I65" s="267" t="s">
        <v>249</v>
      </c>
      <c r="J65" s="268" t="s">
        <v>250</v>
      </c>
      <c r="K65" s="267" t="s">
        <v>443</v>
      </c>
      <c r="L65" s="246" t="s">
        <v>246</v>
      </c>
      <c r="M65" s="268" t="s">
        <v>1</v>
      </c>
    </row>
    <row r="66" spans="1:13" s="362" customFormat="1" x14ac:dyDescent="0.25">
      <c r="A66" s="263" t="s">
        <v>441</v>
      </c>
      <c r="B66" s="262" t="s">
        <v>442</v>
      </c>
      <c r="C66" s="255"/>
      <c r="D66" s="269">
        <v>2</v>
      </c>
      <c r="E66" s="269">
        <v>2</v>
      </c>
      <c r="F66" s="269" t="s">
        <v>266</v>
      </c>
      <c r="G66" s="269">
        <v>2</v>
      </c>
      <c r="H66" s="269">
        <v>5</v>
      </c>
      <c r="I66" s="269">
        <v>10</v>
      </c>
      <c r="J66" s="269">
        <v>5</v>
      </c>
      <c r="K66" s="269" t="s">
        <v>266</v>
      </c>
      <c r="L66" s="255">
        <f>SUM(D66:K66)</f>
        <v>26</v>
      </c>
      <c r="M66" s="365">
        <f>L66/60</f>
        <v>0.43333333333333335</v>
      </c>
    </row>
    <row r="67" spans="1:13" s="362" customFormat="1" ht="26.25" x14ac:dyDescent="0.25">
      <c r="A67" s="263" t="s">
        <v>269</v>
      </c>
      <c r="B67" s="262">
        <v>200</v>
      </c>
      <c r="C67" s="255"/>
      <c r="D67" s="269">
        <v>2</v>
      </c>
      <c r="E67" s="269">
        <v>2</v>
      </c>
      <c r="F67" s="269" t="s">
        <v>266</v>
      </c>
      <c r="G67" s="269">
        <v>2</v>
      </c>
      <c r="H67" s="269">
        <v>5</v>
      </c>
      <c r="I67" s="269">
        <v>40</v>
      </c>
      <c r="J67" s="269">
        <v>5</v>
      </c>
      <c r="K67" s="269" t="s">
        <v>266</v>
      </c>
      <c r="L67" s="255">
        <f>SUM(D67:K67)</f>
        <v>56</v>
      </c>
      <c r="M67" s="365">
        <f>L67/60</f>
        <v>0.93333333333333335</v>
      </c>
    </row>
    <row r="68" spans="1:13" s="266" customFormat="1" ht="63.75" x14ac:dyDescent="0.2">
      <c r="A68" s="263" t="s">
        <v>276</v>
      </c>
      <c r="B68" s="264">
        <v>100</v>
      </c>
      <c r="C68" s="255"/>
      <c r="D68" s="269">
        <v>2</v>
      </c>
      <c r="E68" s="269">
        <v>5</v>
      </c>
      <c r="F68" s="269" t="s">
        <v>266</v>
      </c>
      <c r="G68" s="269">
        <v>2</v>
      </c>
      <c r="H68" s="269">
        <v>5</v>
      </c>
      <c r="I68" s="269">
        <v>80</v>
      </c>
      <c r="J68" s="269">
        <v>5</v>
      </c>
      <c r="K68" s="269" t="s">
        <v>266</v>
      </c>
      <c r="L68" s="255">
        <f t="shared" ref="L68:L69" si="11">SUM(D68:K68)</f>
        <v>99</v>
      </c>
      <c r="M68" s="365">
        <f t="shared" ref="M68:M69" si="12">L68/60</f>
        <v>1.65</v>
      </c>
    </row>
    <row r="69" spans="1:13" ht="51.75" x14ac:dyDescent="0.25">
      <c r="A69" s="263" t="s">
        <v>277</v>
      </c>
      <c r="B69" s="262">
        <v>50</v>
      </c>
      <c r="C69" s="255"/>
      <c r="D69" s="269">
        <v>2</v>
      </c>
      <c r="E69" s="269">
        <v>5</v>
      </c>
      <c r="F69" s="269" t="s">
        <v>266</v>
      </c>
      <c r="G69" s="269">
        <v>2</v>
      </c>
      <c r="H69" s="269">
        <v>5</v>
      </c>
      <c r="I69" s="269">
        <v>10</v>
      </c>
      <c r="J69" s="269">
        <v>10</v>
      </c>
      <c r="K69" s="269" t="s">
        <v>266</v>
      </c>
      <c r="L69" s="255">
        <f t="shared" si="11"/>
        <v>34</v>
      </c>
      <c r="M69" s="365">
        <f t="shared" si="12"/>
        <v>0.56666666666666665</v>
      </c>
    </row>
  </sheetData>
  <mergeCells count="6">
    <mergeCell ref="D64:K64"/>
    <mergeCell ref="E19:L19"/>
    <mergeCell ref="H52:P52"/>
    <mergeCell ref="T52:U52"/>
    <mergeCell ref="A59:F59"/>
    <mergeCell ref="A60:F60"/>
  </mergeCells>
  <pageMargins left="0" right="0" top="0.25" bottom="0.25" header="0" footer="0"/>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Totals_All</vt:lpstr>
      <vt:lpstr>Cataloging_Total_Labor</vt:lpstr>
      <vt:lpstr>Archives_Costs</vt:lpstr>
      <vt:lpstr>PresConservation_Costs</vt:lpstr>
      <vt:lpstr>DLC_IA_split_Labor_Storage</vt:lpstr>
      <vt:lpstr>DLC_Total_Labor_Storage</vt:lpstr>
      <vt:lpstr>DLC_LaborDetailsDONTEDIT</vt:lpstr>
      <vt:lpstr>DigitalStorageDetailsDONTEDIT</vt:lpstr>
      <vt:lpstr>RatesByMaterialType</vt:lpstr>
      <vt:lpstr>Notes_IA</vt:lpstr>
      <vt:lpstr>In-House-Megan</vt:lpstr>
      <vt:lpstr>External Scanning</vt:lpstr>
      <vt:lpstr>calc-3</vt:lpstr>
      <vt:lpstr>calc-4</vt:lpstr>
      <vt:lpstr>NotesCopyrightBlur</vt:lpstr>
      <vt:lpstr>'calc-4'!Print_Area</vt:lpstr>
    </vt:vector>
  </TitlesOfParts>
  <Company>University of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laurien</dc:creator>
  <cp:lastModifiedBy>Taylor,Laurie Nancy Francesca</cp:lastModifiedBy>
  <cp:lastPrinted>2011-02-03T20:29:27Z</cp:lastPrinted>
  <dcterms:created xsi:type="dcterms:W3CDTF">2010-09-02T17:24:47Z</dcterms:created>
  <dcterms:modified xsi:type="dcterms:W3CDTF">2012-08-06T12:17:19Z</dcterms:modified>
</cp:coreProperties>
</file>